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nnametal.sharepoint.com/sites/AMIN_AmericasRPMs/Shared Documents/General/Reconditioning Services/Regrind Website Forms/Test Environment/Bartok Edits/Translations/Translated/"/>
    </mc:Choice>
  </mc:AlternateContent>
  <xr:revisionPtr revIDLastSave="189" documentId="8_{A957BC15-830C-4BB3-B65A-1D65266DDE12}" xr6:coauthVersionLast="47" xr6:coauthVersionMax="47" xr10:uidLastSave="{DA621B91-B2E3-4796-83CE-335BC05988E2}"/>
  <workbookProtection workbookAlgorithmName="SHA-512" workbookHashValue="KbjuzubVIdNxYWMeggLpxK2HghziOVbIIfnZWpOqbGWSPX/8s1nJHntoXNikEAOusxSqxgcnt1O5k3XZjcA7Yw==" workbookSaltValue="/tjJCXfVH7T8gnv5QkOz4w==" workbookSpinCount="100000" lockStructure="1"/>
  <bookViews>
    <workbookView xWindow="-28920" yWindow="-120" windowWidth="29040" windowHeight="15720" firstSheet="1" activeTab="1" xr2:uid="{00000000-000D-0000-FFFF-FFFF00000000}"/>
  </bookViews>
  <sheets>
    <sheet name="Instrucciones" sheetId="4" r:id="rId1"/>
    <sheet name="KMT HP End Mill Recon Form" sheetId="1" r:id="rId2"/>
    <sheet name="backend" sheetId="7" state="hidden" r:id="rId3"/>
    <sheet name="pricing" sheetId="6" state="hidden" r:id="rId4"/>
    <sheet name="MOQ" sheetId="8" state="hidden" r:id="rId5"/>
    <sheet name="KMT HP End Mill Quote Form" sheetId="2" r:id="rId6"/>
  </sheets>
  <definedNames>
    <definedName name="_xlnm._FilterDatabase" localSheetId="2" hidden="1">backend!$A$1:$N$240</definedName>
    <definedName name="_xlnm._FilterDatabase" localSheetId="5" hidden="1">'KMT HP End Mill Quote Form'!$AC$27:$AC$67</definedName>
    <definedName name="_xlnm._FilterDatabase" localSheetId="1" hidden="1">pricing!$C$1:$J$337</definedName>
    <definedName name="_xlnm._FilterDatabase" localSheetId="3" hidden="1">pricing!$C$1:$K$157</definedName>
    <definedName name="_xlnm.Print_Area" localSheetId="5">'KMT HP End Mill Quote Form'!$B$1:$AB$70</definedName>
    <definedName name="_xlnm.Print_Area" localSheetId="1">'KMT HP End Mill Recon Form'!$A$1:$N$50</definedName>
    <definedName name="_xlnm.Print_Titles" localSheetId="5">'KMT HP End Mill Quote Form'!$25:$27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Q15" i="2"/>
  <c r="Q16" i="2"/>
  <c r="Q17" i="2"/>
  <c r="Q18" i="2"/>
  <c r="Q14" i="2"/>
  <c r="B24" i="2" l="1"/>
  <c r="B20" i="2"/>
  <c r="L10" i="2"/>
  <c r="B10" i="2"/>
  <c r="T12" i="2"/>
  <c r="B15" i="2" l="1"/>
  <c r="B16" i="2"/>
  <c r="B17" i="2"/>
  <c r="B18" i="2"/>
  <c r="B14" i="2"/>
  <c r="I27" i="6" l="1"/>
  <c r="I17" i="7"/>
  <c r="M3" i="7"/>
  <c r="M5" i="7"/>
  <c r="M6" i="7"/>
  <c r="M7" i="7"/>
  <c r="M8" i="7"/>
  <c r="M9" i="7"/>
  <c r="M10" i="7"/>
  <c r="M11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2" i="7"/>
  <c r="B146" i="6" l="1"/>
  <c r="B147" i="6"/>
  <c r="B148" i="6"/>
  <c r="B149" i="6"/>
  <c r="B150" i="6"/>
  <c r="B151" i="6"/>
  <c r="B152" i="6"/>
  <c r="B153" i="6"/>
  <c r="B154" i="6"/>
  <c r="B155" i="6"/>
  <c r="B156" i="6"/>
  <c r="B157" i="6"/>
  <c r="I145" i="6" l="1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P1" i="7"/>
  <c r="Q1" i="7" s="1"/>
  <c r="U27" i="2" s="1"/>
  <c r="I38" i="7"/>
  <c r="I39" i="7"/>
  <c r="I40" i="7"/>
  <c r="I2" i="7"/>
  <c r="I3" i="7"/>
  <c r="J3" i="7" s="1"/>
  <c r="I4" i="7"/>
  <c r="I5" i="7"/>
  <c r="J5" i="7" s="1"/>
  <c r="I6" i="7"/>
  <c r="J6" i="7" s="1"/>
  <c r="I7" i="7"/>
  <c r="J7" i="7" s="1"/>
  <c r="I8" i="7"/>
  <c r="J8" i="7" s="1"/>
  <c r="I9" i="7"/>
  <c r="I10" i="7"/>
  <c r="J10" i="7" s="1"/>
  <c r="I11" i="7"/>
  <c r="J11" i="7" s="1"/>
  <c r="I12" i="7"/>
  <c r="I13" i="7"/>
  <c r="J13" i="7" s="1"/>
  <c r="I14" i="7"/>
  <c r="J14" i="7" s="1"/>
  <c r="I15" i="7"/>
  <c r="J15" i="7" s="1"/>
  <c r="I16" i="7"/>
  <c r="J16" i="7" s="1"/>
  <c r="J17" i="7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J53" i="7" s="1"/>
  <c r="I54" i="7"/>
  <c r="J54" i="7" s="1"/>
  <c r="I55" i="7"/>
  <c r="J55" i="7" s="1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J74" i="7" s="1"/>
  <c r="I75" i="7"/>
  <c r="J75" i="7" s="1"/>
  <c r="I76" i="7"/>
  <c r="J76" i="7" s="1"/>
  <c r="I77" i="7"/>
  <c r="J77" i="7" s="1"/>
  <c r="I78" i="7"/>
  <c r="J78" i="7" s="1"/>
  <c r="I79" i="7"/>
  <c r="J79" i="7" s="1"/>
  <c r="I80" i="7"/>
  <c r="J80" i="7" s="1"/>
  <c r="I81" i="7"/>
  <c r="J81" i="7" s="1"/>
  <c r="I82" i="7"/>
  <c r="J82" i="7" s="1"/>
  <c r="I83" i="7"/>
  <c r="J83" i="7" s="1"/>
  <c r="I84" i="7"/>
  <c r="J84" i="7" s="1"/>
  <c r="I85" i="7"/>
  <c r="J85" i="7" s="1"/>
  <c r="I86" i="7"/>
  <c r="J86" i="7" s="1"/>
  <c r="I87" i="7"/>
  <c r="J87" i="7" s="1"/>
  <c r="I88" i="7"/>
  <c r="J88" i="7" s="1"/>
  <c r="I89" i="7"/>
  <c r="J89" i="7" s="1"/>
  <c r="I90" i="7"/>
  <c r="J90" i="7" s="1"/>
  <c r="I91" i="7"/>
  <c r="J91" i="7" s="1"/>
  <c r="I92" i="7"/>
  <c r="J92" i="7" s="1"/>
  <c r="I93" i="7"/>
  <c r="J93" i="7" s="1"/>
  <c r="I94" i="7"/>
  <c r="J94" i="7" s="1"/>
  <c r="I95" i="7"/>
  <c r="J95" i="7" s="1"/>
  <c r="I96" i="7"/>
  <c r="J96" i="7" s="1"/>
  <c r="I97" i="7"/>
  <c r="J97" i="7" s="1"/>
  <c r="I98" i="7"/>
  <c r="J98" i="7" s="1"/>
  <c r="I99" i="7"/>
  <c r="J99" i="7" s="1"/>
  <c r="I100" i="7"/>
  <c r="J100" i="7" s="1"/>
  <c r="I101" i="7"/>
  <c r="J101" i="7" s="1"/>
  <c r="I102" i="7"/>
  <c r="J102" i="7" s="1"/>
  <c r="I103" i="7"/>
  <c r="J103" i="7" s="1"/>
  <c r="I104" i="7"/>
  <c r="J104" i="7" s="1"/>
  <c r="I105" i="7"/>
  <c r="J105" i="7" s="1"/>
  <c r="I106" i="7"/>
  <c r="J106" i="7" s="1"/>
  <c r="I107" i="7"/>
  <c r="J107" i="7" s="1"/>
  <c r="I108" i="7"/>
  <c r="J108" i="7" s="1"/>
  <c r="I109" i="7"/>
  <c r="J109" i="7" s="1"/>
  <c r="I110" i="7"/>
  <c r="I111" i="7"/>
  <c r="I112" i="7"/>
  <c r="I113" i="7"/>
  <c r="J113" i="7" s="1"/>
  <c r="I114" i="7"/>
  <c r="J114" i="7" s="1"/>
  <c r="I115" i="7"/>
  <c r="J115" i="7" s="1"/>
  <c r="I116" i="7"/>
  <c r="I117" i="7"/>
  <c r="I118" i="7"/>
  <c r="K17" i="7" l="1"/>
  <c r="J12" i="7"/>
  <c r="M12" i="7"/>
  <c r="J4" i="7"/>
  <c r="M4" i="7"/>
  <c r="J68" i="7"/>
  <c r="J66" i="7"/>
  <c r="J58" i="7"/>
  <c r="J50" i="7"/>
  <c r="J42" i="7"/>
  <c r="J38" i="7"/>
  <c r="J51" i="7"/>
  <c r="J73" i="7"/>
  <c r="J65" i="7"/>
  <c r="J57" i="7"/>
  <c r="J49" i="7"/>
  <c r="J41" i="7"/>
  <c r="J116" i="7"/>
  <c r="J67" i="7"/>
  <c r="J59" i="7"/>
  <c r="J43" i="7"/>
  <c r="J112" i="7"/>
  <c r="J72" i="7"/>
  <c r="J64" i="7"/>
  <c r="J56" i="7"/>
  <c r="J48" i="7"/>
  <c r="J52" i="7"/>
  <c r="J71" i="7"/>
  <c r="J63" i="7"/>
  <c r="J47" i="7"/>
  <c r="J60" i="7"/>
  <c r="J44" i="7"/>
  <c r="J111" i="7"/>
  <c r="J118" i="7"/>
  <c r="J70" i="7"/>
  <c r="J62" i="7"/>
  <c r="J46" i="7"/>
  <c r="J110" i="7"/>
  <c r="J117" i="7"/>
  <c r="J69" i="7"/>
  <c r="J61" i="7"/>
  <c r="J45" i="7"/>
  <c r="J40" i="7"/>
  <c r="J39" i="7"/>
  <c r="J2" i="7"/>
  <c r="J9" i="7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M37" i="1" l="1"/>
  <c r="Y27" i="2" s="1"/>
  <c r="B29" i="2"/>
  <c r="I2" i="6"/>
  <c r="A14" i="1"/>
  <c r="G10" i="2"/>
  <c r="Z10" i="2" s="1"/>
  <c r="Y14" i="1"/>
  <c r="W6" i="2"/>
  <c r="K82" i="7" l="1"/>
  <c r="K15" i="7"/>
  <c r="K21" i="7"/>
  <c r="K36" i="7"/>
  <c r="K101" i="7"/>
  <c r="K10" i="7"/>
  <c r="K19" i="7"/>
  <c r="K54" i="7"/>
  <c r="K32" i="7"/>
  <c r="K96" i="7"/>
  <c r="K77" i="7"/>
  <c r="K103" i="7"/>
  <c r="K6" i="7"/>
  <c r="K33" i="7"/>
  <c r="K95" i="7"/>
  <c r="K94" i="7"/>
  <c r="K31" i="7"/>
  <c r="K7" i="7"/>
  <c r="K13" i="7"/>
  <c r="K12" i="7"/>
  <c r="K93" i="7"/>
  <c r="K113" i="7"/>
  <c r="K108" i="7"/>
  <c r="K97" i="7"/>
  <c r="K11" i="7"/>
  <c r="K24" i="7"/>
  <c r="K105" i="7"/>
  <c r="K14" i="7"/>
  <c r="K107" i="7"/>
  <c r="K98" i="7"/>
  <c r="K4" i="7"/>
  <c r="K109" i="7"/>
  <c r="K25" i="7"/>
  <c r="K74" i="7"/>
  <c r="K104" i="7"/>
  <c r="K5" i="7"/>
  <c r="K102" i="7"/>
  <c r="K85" i="7"/>
  <c r="K81" i="7"/>
  <c r="K100" i="7"/>
  <c r="K22" i="7"/>
  <c r="K115" i="7"/>
  <c r="K16" i="7"/>
  <c r="K23" i="7"/>
  <c r="K78" i="7"/>
  <c r="K92" i="7"/>
  <c r="K8" i="7"/>
  <c r="K37" i="7"/>
  <c r="K20" i="7"/>
  <c r="K90" i="7"/>
  <c r="K86" i="7"/>
  <c r="K114" i="7"/>
  <c r="K88" i="7"/>
  <c r="K89" i="7"/>
  <c r="K35" i="7"/>
  <c r="K53" i="7"/>
  <c r="K87" i="7"/>
  <c r="K84" i="7"/>
  <c r="K79" i="7"/>
  <c r="K99" i="7"/>
  <c r="K106" i="7"/>
  <c r="K80" i="7"/>
  <c r="K30" i="7"/>
  <c r="K27" i="7"/>
  <c r="K34" i="7"/>
  <c r="K76" i="7"/>
  <c r="K28" i="7"/>
  <c r="K91" i="7"/>
  <c r="K3" i="7"/>
  <c r="L3" i="7" s="1"/>
  <c r="N3" i="7" s="1"/>
  <c r="A3" i="7" s="1"/>
  <c r="K26" i="7"/>
  <c r="K29" i="7"/>
  <c r="K75" i="7"/>
  <c r="K55" i="7"/>
  <c r="K83" i="7"/>
  <c r="K18" i="7"/>
  <c r="K50" i="7"/>
  <c r="K47" i="7"/>
  <c r="K39" i="7"/>
  <c r="K46" i="7"/>
  <c r="K64" i="7"/>
  <c r="K42" i="7"/>
  <c r="K58" i="7"/>
  <c r="K70" i="7"/>
  <c r="K9" i="7"/>
  <c r="K72" i="7"/>
  <c r="K111" i="7"/>
  <c r="K112" i="7"/>
  <c r="K62" i="7"/>
  <c r="K73" i="7"/>
  <c r="K60" i="7"/>
  <c r="K68" i="7"/>
  <c r="K44" i="7"/>
  <c r="K63" i="7"/>
  <c r="K69" i="7"/>
  <c r="K65" i="7"/>
  <c r="K71" i="7"/>
  <c r="K40" i="7"/>
  <c r="K2" i="7"/>
  <c r="L2" i="7" s="1"/>
  <c r="N2" i="7" s="1"/>
  <c r="K59" i="7"/>
  <c r="K43" i="7"/>
  <c r="K118" i="7"/>
  <c r="K57" i="7"/>
  <c r="K48" i="7"/>
  <c r="K116" i="7"/>
  <c r="K117" i="7"/>
  <c r="K41" i="7"/>
  <c r="K51" i="7"/>
  <c r="K52" i="7"/>
  <c r="K45" i="7"/>
  <c r="K66" i="7"/>
  <c r="K49" i="7"/>
  <c r="K56" i="7"/>
  <c r="K67" i="7"/>
  <c r="K38" i="7"/>
  <c r="K61" i="7"/>
  <c r="K110" i="7"/>
  <c r="A2" i="7" l="1"/>
  <c r="B3" i="7" s="1"/>
  <c r="L52" i="7"/>
  <c r="N52" i="7" s="1"/>
  <c r="L64" i="7"/>
  <c r="N64" i="7" s="1"/>
  <c r="L67" i="7"/>
  <c r="N67" i="7" s="1"/>
  <c r="L40" i="7"/>
  <c r="N40" i="7" s="1"/>
  <c r="L87" i="7"/>
  <c r="N87" i="7" s="1"/>
  <c r="L53" i="7"/>
  <c r="N53" i="7" s="1"/>
  <c r="L33" i="7"/>
  <c r="N33" i="7" s="1"/>
  <c r="L7" i="7"/>
  <c r="N7" i="7" s="1"/>
  <c r="L25" i="7"/>
  <c r="N25" i="7" s="1"/>
  <c r="L94" i="7"/>
  <c r="N94" i="7" s="1"/>
  <c r="L18" i="7"/>
  <c r="N18" i="7" s="1"/>
  <c r="L79" i="7"/>
  <c r="N79" i="7" s="1"/>
  <c r="L55" i="7"/>
  <c r="N55" i="7" s="1"/>
  <c r="L80" i="7"/>
  <c r="N80" i="7" s="1"/>
  <c r="L44" i="7"/>
  <c r="N44" i="7" s="1"/>
  <c r="L42" i="7"/>
  <c r="N42" i="7" s="1"/>
  <c r="L118" i="7"/>
  <c r="N118" i="7" s="1"/>
  <c r="L111" i="7"/>
  <c r="N111" i="7" s="1"/>
  <c r="L62" i="7"/>
  <c r="N62" i="7" s="1"/>
  <c r="L109" i="7"/>
  <c r="N109" i="7" s="1"/>
  <c r="L92" i="7"/>
  <c r="N92" i="7" s="1"/>
  <c r="L38" i="7"/>
  <c r="N38" i="7" s="1"/>
  <c r="L108" i="7"/>
  <c r="N108" i="7" s="1"/>
  <c r="L34" i="7"/>
  <c r="N34" i="7" s="1"/>
  <c r="L37" i="7"/>
  <c r="N37" i="7" s="1"/>
  <c r="L24" i="7"/>
  <c r="N24" i="7" s="1"/>
  <c r="L77" i="7"/>
  <c r="N77" i="7" s="1"/>
  <c r="L32" i="7"/>
  <c r="N32" i="7" s="1"/>
  <c r="L100" i="7"/>
  <c r="N100" i="7" s="1"/>
  <c r="L59" i="7"/>
  <c r="N59" i="7" s="1"/>
  <c r="L48" i="7"/>
  <c r="N48" i="7" s="1"/>
  <c r="L116" i="7"/>
  <c r="N116" i="7" s="1"/>
  <c r="L11" i="7"/>
  <c r="N11" i="7" s="1"/>
  <c r="L83" i="7"/>
  <c r="N83" i="7" s="1"/>
  <c r="L29" i="7"/>
  <c r="N29" i="7" s="1"/>
  <c r="L23" i="7"/>
  <c r="N23" i="7" s="1"/>
  <c r="L28" i="7"/>
  <c r="N28" i="7" s="1"/>
  <c r="L8" i="7"/>
  <c r="N8" i="7" s="1"/>
  <c r="L22" i="7"/>
  <c r="N22" i="7" s="1"/>
  <c r="L31" i="7"/>
  <c r="N31" i="7" s="1"/>
  <c r="L26" i="7"/>
  <c r="N26" i="7" s="1"/>
  <c r="L35" i="7"/>
  <c r="N35" i="7" s="1"/>
  <c r="L93" i="7"/>
  <c r="N93" i="7" s="1"/>
  <c r="L51" i="7"/>
  <c r="N51" i="7" s="1"/>
  <c r="L68" i="7"/>
  <c r="N68" i="7" s="1"/>
  <c r="L117" i="7"/>
  <c r="N117" i="7" s="1"/>
  <c r="L50" i="7"/>
  <c r="N50" i="7" s="1"/>
  <c r="L102" i="7"/>
  <c r="N102" i="7" s="1"/>
  <c r="L115" i="7"/>
  <c r="N115" i="7" s="1"/>
  <c r="L78" i="7"/>
  <c r="N78" i="7" s="1"/>
  <c r="L85" i="7"/>
  <c r="N85" i="7" s="1"/>
  <c r="L110" i="7"/>
  <c r="N110" i="7" s="1"/>
  <c r="L91" i="7"/>
  <c r="N91" i="7" s="1"/>
  <c r="L5" i="7"/>
  <c r="N5" i="7" s="1"/>
  <c r="L71" i="7"/>
  <c r="N71" i="7" s="1"/>
  <c r="L82" i="7"/>
  <c r="N82" i="7" s="1"/>
  <c r="L88" i="7"/>
  <c r="N88" i="7" s="1"/>
  <c r="L30" i="7"/>
  <c r="N30" i="7" s="1"/>
  <c r="L66" i="7"/>
  <c r="N66" i="7" s="1"/>
  <c r="L112" i="7"/>
  <c r="N112" i="7" s="1"/>
  <c r="L39" i="7"/>
  <c r="N39" i="7" s="1"/>
  <c r="L61" i="7"/>
  <c r="N61" i="7" s="1"/>
  <c r="L49" i="7"/>
  <c r="N49" i="7" s="1"/>
  <c r="L81" i="7"/>
  <c r="N81" i="7" s="1"/>
  <c r="L90" i="7"/>
  <c r="N90" i="7" s="1"/>
  <c r="L4" i="7"/>
  <c r="N4" i="7" s="1"/>
  <c r="L89" i="7"/>
  <c r="N89" i="7" s="1"/>
  <c r="L14" i="7"/>
  <c r="N14" i="7" s="1"/>
  <c r="L63" i="7"/>
  <c r="N63" i="7" s="1"/>
  <c r="L99" i="7"/>
  <c r="N99" i="7" s="1"/>
  <c r="L84" i="7"/>
  <c r="N84" i="7" s="1"/>
  <c r="L17" i="7"/>
  <c r="N17" i="7" s="1"/>
  <c r="L114" i="7"/>
  <c r="N114" i="7" s="1"/>
  <c r="L60" i="7"/>
  <c r="N60" i="7" s="1"/>
  <c r="L56" i="7"/>
  <c r="N56" i="7" s="1"/>
  <c r="L73" i="7"/>
  <c r="N73" i="7" s="1"/>
  <c r="L20" i="7"/>
  <c r="N20" i="7" s="1"/>
  <c r="L19" i="7"/>
  <c r="N19" i="7" s="1"/>
  <c r="L74" i="7"/>
  <c r="N74" i="7" s="1"/>
  <c r="L27" i="7"/>
  <c r="N27" i="7" s="1"/>
  <c r="L15" i="7"/>
  <c r="N15" i="7" s="1"/>
  <c r="L75" i="7"/>
  <c r="N75" i="7" s="1"/>
  <c r="L106" i="7"/>
  <c r="N106" i="7" s="1"/>
  <c r="L21" i="7"/>
  <c r="N21" i="7" s="1"/>
  <c r="L54" i="7"/>
  <c r="N54" i="7" s="1"/>
  <c r="L72" i="7"/>
  <c r="N72" i="7" s="1"/>
  <c r="L70" i="7"/>
  <c r="N70" i="7" s="1"/>
  <c r="L45" i="7"/>
  <c r="N45" i="7" s="1"/>
  <c r="L9" i="7"/>
  <c r="N9" i="7" s="1"/>
  <c r="L57" i="7"/>
  <c r="N57" i="7" s="1"/>
  <c r="L16" i="7"/>
  <c r="N16" i="7" s="1"/>
  <c r="L13" i="7"/>
  <c r="N13" i="7" s="1"/>
  <c r="L101" i="7"/>
  <c r="N101" i="7" s="1"/>
  <c r="L10" i="7"/>
  <c r="N10" i="7" s="1"/>
  <c r="L47" i="7"/>
  <c r="N47" i="7" s="1"/>
  <c r="L76" i="7"/>
  <c r="N76" i="7" s="1"/>
  <c r="L12" i="7"/>
  <c r="N12" i="7" s="1"/>
  <c r="L107" i="7"/>
  <c r="N107" i="7" s="1"/>
  <c r="L113" i="7"/>
  <c r="N113" i="7" s="1"/>
  <c r="L65" i="7"/>
  <c r="N65" i="7" s="1"/>
  <c r="L104" i="7"/>
  <c r="N104" i="7" s="1"/>
  <c r="L69" i="7"/>
  <c r="N69" i="7" s="1"/>
  <c r="L46" i="7"/>
  <c r="N46" i="7" s="1"/>
  <c r="L41" i="7"/>
  <c r="N41" i="7" s="1"/>
  <c r="L105" i="7"/>
  <c r="N105" i="7" s="1"/>
  <c r="L58" i="7"/>
  <c r="N58" i="7" s="1"/>
  <c r="L43" i="7"/>
  <c r="N43" i="7" s="1"/>
  <c r="L86" i="7"/>
  <c r="N86" i="7" s="1"/>
  <c r="L97" i="7"/>
  <c r="N97" i="7" s="1"/>
  <c r="L98" i="7"/>
  <c r="N98" i="7" s="1"/>
  <c r="L103" i="7"/>
  <c r="N103" i="7" s="1"/>
  <c r="L36" i="7"/>
  <c r="N36" i="7" s="1"/>
  <c r="L96" i="7"/>
  <c r="N96" i="7" s="1"/>
  <c r="L95" i="7"/>
  <c r="N95" i="7" s="1"/>
  <c r="L6" i="7"/>
  <c r="N6" i="7" s="1"/>
  <c r="A72" i="7" l="1"/>
  <c r="B72" i="7" s="1"/>
  <c r="A117" i="7"/>
  <c r="B117" i="7" s="1"/>
  <c r="A63" i="7"/>
  <c r="B63" i="7" s="1"/>
  <c r="A28" i="7"/>
  <c r="A92" i="7"/>
  <c r="A86" i="7"/>
  <c r="A73" i="7"/>
  <c r="B73" i="7" s="1"/>
  <c r="A110" i="7"/>
  <c r="B110" i="7" s="1"/>
  <c r="A109" i="7"/>
  <c r="A40" i="7"/>
  <c r="B40" i="7" s="1"/>
  <c r="A54" i="7"/>
  <c r="A91" i="7"/>
  <c r="A100" i="7"/>
  <c r="A21" i="7"/>
  <c r="B21" i="7" s="1"/>
  <c r="A6" i="7"/>
  <c r="A43" i="7"/>
  <c r="B43" i="7" s="1"/>
  <c r="A113" i="7"/>
  <c r="A106" i="7"/>
  <c r="A56" i="7"/>
  <c r="B56" i="7" s="1"/>
  <c r="A66" i="7"/>
  <c r="B66" i="7" s="1"/>
  <c r="A85" i="7"/>
  <c r="A93" i="7"/>
  <c r="A77" i="7"/>
  <c r="A62" i="7"/>
  <c r="B62" i="7" s="1"/>
  <c r="A18" i="7"/>
  <c r="A67" i="7"/>
  <c r="B67" i="7" s="1"/>
  <c r="A10" i="7"/>
  <c r="A61" i="7"/>
  <c r="B61" i="7" s="1"/>
  <c r="A20" i="7"/>
  <c r="B20" i="7" s="1"/>
  <c r="A68" i="7"/>
  <c r="B68" i="7" s="1"/>
  <c r="A55" i="7"/>
  <c r="A65" i="7"/>
  <c r="B65" i="7" s="1"/>
  <c r="A14" i="7"/>
  <c r="A51" i="7"/>
  <c r="B51" i="7" s="1"/>
  <c r="A58" i="7"/>
  <c r="B58" i="7" s="1"/>
  <c r="A107" i="7"/>
  <c r="A57" i="7"/>
  <c r="B57" i="7" s="1"/>
  <c r="A75" i="7"/>
  <c r="A60" i="7"/>
  <c r="B60" i="7" s="1"/>
  <c r="A4" i="7"/>
  <c r="B4" i="7" s="1"/>
  <c r="A30" i="7"/>
  <c r="A78" i="7"/>
  <c r="A24" i="7"/>
  <c r="A111" i="7"/>
  <c r="B111" i="7" s="1"/>
  <c r="A94" i="7"/>
  <c r="A64" i="7"/>
  <c r="B64" i="7" s="1"/>
  <c r="A19" i="7"/>
  <c r="A38" i="7"/>
  <c r="B38" i="7" s="1"/>
  <c r="A101" i="7"/>
  <c r="A39" i="7"/>
  <c r="B39" i="7" s="1"/>
  <c r="A13" i="7"/>
  <c r="A112" i="7"/>
  <c r="B112" i="7" s="1"/>
  <c r="A114" i="7"/>
  <c r="A90" i="7"/>
  <c r="A115" i="7"/>
  <c r="A11" i="7"/>
  <c r="A37" i="7"/>
  <c r="A118" i="7"/>
  <c r="B118" i="7" s="1"/>
  <c r="A52" i="7"/>
  <c r="B52" i="7" s="1"/>
  <c r="A36" i="7"/>
  <c r="A76" i="7"/>
  <c r="A82" i="7"/>
  <c r="A42" i="7"/>
  <c r="B42" i="7" s="1"/>
  <c r="A41" i="7"/>
  <c r="B41" i="7" s="1"/>
  <c r="A45" i="7"/>
  <c r="B45" i="7" s="1"/>
  <c r="A81" i="7"/>
  <c r="A102" i="7"/>
  <c r="A116" i="7"/>
  <c r="B116" i="7" s="1"/>
  <c r="A34" i="7"/>
  <c r="A46" i="7"/>
  <c r="B46" i="7" s="1"/>
  <c r="A47" i="7"/>
  <c r="B47" i="7" s="1"/>
  <c r="A70" i="7"/>
  <c r="B70" i="7" s="1"/>
  <c r="A74" i="7"/>
  <c r="A49" i="7"/>
  <c r="B49" i="7" s="1"/>
  <c r="A71" i="7"/>
  <c r="B71" i="7" s="1"/>
  <c r="A50" i="7"/>
  <c r="B50" i="7" s="1"/>
  <c r="A22" i="7"/>
  <c r="B22" i="7" s="1"/>
  <c r="A48" i="7"/>
  <c r="B48" i="7" s="1"/>
  <c r="A108" i="7"/>
  <c r="A44" i="7"/>
  <c r="B44" i="7" s="1"/>
  <c r="A69" i="7"/>
  <c r="B69" i="7" s="1"/>
  <c r="A99" i="7"/>
  <c r="A59" i="7"/>
  <c r="B59" i="7" s="1"/>
  <c r="A53" i="7"/>
  <c r="A5" i="7"/>
  <c r="A27" i="7"/>
  <c r="A15" i="7"/>
  <c r="A31" i="7"/>
  <c r="A25" i="7"/>
  <c r="A32" i="7"/>
  <c r="A88" i="7"/>
  <c r="A7" i="7"/>
  <c r="A105" i="7"/>
  <c r="A16" i="7"/>
  <c r="A89" i="7"/>
  <c r="A8" i="7"/>
  <c r="B8" i="7" s="1"/>
  <c r="A33" i="7"/>
  <c r="A96" i="7"/>
  <c r="A12" i="7"/>
  <c r="A80" i="7"/>
  <c r="A97" i="7"/>
  <c r="A95" i="7"/>
  <c r="A17" i="7"/>
  <c r="A23" i="7"/>
  <c r="A87" i="7"/>
  <c r="A26" i="7"/>
  <c r="A103" i="7"/>
  <c r="A104" i="7"/>
  <c r="A9" i="7"/>
  <c r="A84" i="7"/>
  <c r="A29" i="7"/>
  <c r="A79" i="7"/>
  <c r="A98" i="7"/>
  <c r="A35" i="7"/>
  <c r="A83" i="7"/>
  <c r="B2" i="7"/>
  <c r="B29" i="7" l="1"/>
  <c r="B55" i="7"/>
  <c r="B32" i="7"/>
  <c r="B25" i="7"/>
  <c r="B30" i="7"/>
  <c r="B23" i="7"/>
  <c r="B26" i="7"/>
  <c r="B34" i="7"/>
  <c r="B28" i="7"/>
  <c r="B19" i="7"/>
  <c r="B16" i="7"/>
  <c r="B18" i="7"/>
  <c r="B17" i="7"/>
  <c r="B36" i="7"/>
  <c r="B37" i="7"/>
  <c r="B35" i="7"/>
  <c r="B54" i="7"/>
  <c r="B6" i="7"/>
  <c r="B31" i="7"/>
  <c r="B12" i="7"/>
  <c r="B13" i="7"/>
  <c r="B7" i="7"/>
  <c r="B10" i="7"/>
  <c r="B9" i="7"/>
  <c r="B11" i="7"/>
  <c r="B15" i="7"/>
  <c r="B82" i="7"/>
  <c r="B100" i="7"/>
  <c r="B76" i="7"/>
  <c r="B95" i="7"/>
  <c r="B94" i="7"/>
  <c r="B74" i="7"/>
  <c r="B79" i="7"/>
  <c r="B84" i="7"/>
  <c r="B98" i="7"/>
  <c r="B101" i="7"/>
  <c r="B78" i="7"/>
  <c r="B77" i="7"/>
  <c r="B93" i="7"/>
  <c r="B92" i="7"/>
  <c r="B75" i="7"/>
  <c r="B97" i="7"/>
  <c r="B80" i="7"/>
  <c r="B83" i="7"/>
  <c r="B96" i="7"/>
  <c r="B81" i="7"/>
  <c r="B105" i="7"/>
  <c r="B104" i="7"/>
  <c r="B86" i="7"/>
  <c r="B108" i="7"/>
  <c r="B87" i="7"/>
  <c r="B89" i="7"/>
  <c r="B88" i="7"/>
  <c r="B103" i="7"/>
  <c r="B91" i="7"/>
  <c r="B109" i="7"/>
  <c r="B115" i="7"/>
  <c r="B90" i="7"/>
  <c r="B114" i="7"/>
  <c r="B113" i="7"/>
  <c r="B106" i="7"/>
  <c r="B53" i="7"/>
  <c r="B102" i="7"/>
  <c r="B107" i="7"/>
  <c r="B24" i="7"/>
  <c r="B14" i="7"/>
  <c r="B33" i="7"/>
  <c r="B85" i="7"/>
  <c r="B99" i="7"/>
  <c r="B5" i="7"/>
  <c r="B27" i="7"/>
  <c r="D28" i="2" l="1"/>
  <c r="Y54" i="2"/>
  <c r="Y32" i="2"/>
  <c r="Y38" i="2"/>
  <c r="Y59" i="2"/>
  <c r="Y52" i="2"/>
  <c r="Y66" i="2"/>
  <c r="Y41" i="2"/>
  <c r="Y30" i="2"/>
  <c r="Y44" i="2"/>
  <c r="Y58" i="2"/>
  <c r="Y33" i="2"/>
  <c r="Y61" i="2"/>
  <c r="Y36" i="2"/>
  <c r="Y50" i="2"/>
  <c r="Y64" i="2"/>
  <c r="Y47" i="2"/>
  <c r="Y53" i="2"/>
  <c r="Y43" i="2"/>
  <c r="Y42" i="2"/>
  <c r="Y56" i="2"/>
  <c r="Y55" i="2"/>
  <c r="Y34" i="2"/>
  <c r="Y48" i="2"/>
  <c r="Y39" i="2"/>
  <c r="Y62" i="2"/>
  <c r="Y65" i="2"/>
  <c r="Y40" i="2"/>
  <c r="Y45" i="2"/>
  <c r="Y37" i="2"/>
  <c r="Y29" i="2"/>
  <c r="Y51" i="2"/>
  <c r="Y57" i="2"/>
  <c r="Y63" i="2"/>
  <c r="Y67" i="2"/>
  <c r="N30" i="2"/>
  <c r="AC30" i="2" s="1"/>
  <c r="Y46" i="2"/>
  <c r="Y60" i="2"/>
  <c r="Y35" i="2"/>
  <c r="Y49" i="2"/>
  <c r="Y31" i="2"/>
  <c r="Y28" i="2"/>
  <c r="D51" i="2"/>
  <c r="K58" i="2"/>
  <c r="K56" i="2"/>
  <c r="D57" i="2"/>
  <c r="D66" i="2"/>
  <c r="D62" i="2"/>
  <c r="D64" i="2"/>
  <c r="D37" i="2"/>
  <c r="N64" i="2"/>
  <c r="AC64" i="2" s="1"/>
  <c r="N29" i="2"/>
  <c r="AC29" i="2" s="1"/>
  <c r="D48" i="2"/>
  <c r="K61" i="2"/>
  <c r="D55" i="2"/>
  <c r="N59" i="2"/>
  <c r="N39" i="2"/>
  <c r="AC39" i="2" s="1"/>
  <c r="D54" i="2"/>
  <c r="K33" i="2"/>
  <c r="N38" i="2"/>
  <c r="AC38" i="2" s="1"/>
  <c r="N48" i="2"/>
  <c r="AC48" i="2" s="1"/>
  <c r="K67" i="2"/>
  <c r="K36" i="2"/>
  <c r="N50" i="2"/>
  <c r="AC50" i="2" s="1"/>
  <c r="N54" i="2"/>
  <c r="D65" i="2"/>
  <c r="K41" i="2"/>
  <c r="D56" i="2"/>
  <c r="N65" i="2"/>
  <c r="K37" i="2"/>
  <c r="D53" i="2"/>
  <c r="K65" i="2"/>
  <c r="D60" i="2"/>
  <c r="D61" i="2"/>
  <c r="D32" i="2"/>
  <c r="D43" i="2"/>
  <c r="D47" i="2"/>
  <c r="N63" i="2"/>
  <c r="AC63" i="2" s="1"/>
  <c r="N55" i="2"/>
  <c r="AC55" i="2" s="1"/>
  <c r="N49" i="2"/>
  <c r="AC49" i="2" s="1"/>
  <c r="D33" i="2"/>
  <c r="N32" i="2"/>
  <c r="AC32" i="2" s="1"/>
  <c r="N66" i="2"/>
  <c r="D63" i="2"/>
  <c r="D29" i="2"/>
  <c r="N46" i="2"/>
  <c r="AC46" i="2" s="1"/>
  <c r="N57" i="2"/>
  <c r="AC57" i="2" s="1"/>
  <c r="K47" i="2"/>
  <c r="D35" i="2"/>
  <c r="K34" i="2"/>
  <c r="K38" i="2"/>
  <c r="N34" i="2"/>
  <c r="AC34" i="2" s="1"/>
  <c r="N35" i="2"/>
  <c r="AC35" i="2" s="1"/>
  <c r="K53" i="2"/>
  <c r="K54" i="2"/>
  <c r="N42" i="2"/>
  <c r="AC42" i="2" s="1"/>
  <c r="K44" i="2"/>
  <c r="N43" i="2"/>
  <c r="AC43" i="2" s="1"/>
  <c r="N41" i="2"/>
  <c r="AC41" i="2" s="1"/>
  <c r="K45" i="2"/>
  <c r="N37" i="2"/>
  <c r="AC37" i="2" s="1"/>
  <c r="K51" i="2"/>
  <c r="N33" i="2"/>
  <c r="AC33" i="2" s="1"/>
  <c r="D46" i="2"/>
  <c r="K50" i="2"/>
  <c r="K66" i="2"/>
  <c r="D44" i="2"/>
  <c r="D36" i="2"/>
  <c r="D39" i="2"/>
  <c r="N62" i="2"/>
  <c r="AC62" i="2" s="1"/>
  <c r="N53" i="2"/>
  <c r="AC53" i="2" s="1"/>
  <c r="K63" i="2"/>
  <c r="D38" i="2"/>
  <c r="N60" i="2"/>
  <c r="N40" i="2"/>
  <c r="AC40" i="2" s="1"/>
  <c r="N47" i="2"/>
  <c r="AC47" i="2" s="1"/>
  <c r="K59" i="2"/>
  <c r="D45" i="2"/>
  <c r="N56" i="2"/>
  <c r="AC56" i="2" s="1"/>
  <c r="K60" i="2"/>
  <c r="K42" i="2"/>
  <c r="N28" i="2"/>
  <c r="N45" i="2"/>
  <c r="AC45" i="2" s="1"/>
  <c r="N31" i="2"/>
  <c r="D30" i="2"/>
  <c r="D49" i="2"/>
  <c r="K28" i="2"/>
  <c r="K62" i="2"/>
  <c r="D59" i="2"/>
  <c r="K52" i="2"/>
  <c r="K32" i="2"/>
  <c r="D42" i="2"/>
  <c r="K46" i="2"/>
  <c r="K39" i="2"/>
  <c r="K48" i="2"/>
  <c r="D58" i="2"/>
  <c r="D67" i="2"/>
  <c r="K55" i="2"/>
  <c r="K35" i="2"/>
  <c r="N67" i="2"/>
  <c r="N52" i="2"/>
  <c r="AC52" i="2" s="1"/>
  <c r="N44" i="2"/>
  <c r="K43" i="2"/>
  <c r="N51" i="2"/>
  <c r="AC51" i="2" s="1"/>
  <c r="K31" i="2"/>
  <c r="D40" i="2"/>
  <c r="D41" i="2"/>
  <c r="N58" i="2"/>
  <c r="AC58" i="2" s="1"/>
  <c r="D31" i="2"/>
  <c r="D50" i="2"/>
  <c r="K57" i="2"/>
  <c r="K40" i="2"/>
  <c r="D52" i="2"/>
  <c r="K29" i="2"/>
  <c r="N36" i="2"/>
  <c r="K49" i="2"/>
  <c r="D34" i="2"/>
  <c r="K64" i="2"/>
  <c r="N61" i="2"/>
  <c r="K30" i="2"/>
  <c r="S52" i="2" l="1"/>
  <c r="Q52" i="2"/>
  <c r="S66" i="2"/>
  <c r="Q66" i="2"/>
  <c r="S34" i="2"/>
  <c r="Q34" i="2"/>
  <c r="S57" i="2"/>
  <c r="Q57" i="2"/>
  <c r="S43" i="2"/>
  <c r="Q43" i="2"/>
  <c r="S62" i="2"/>
  <c r="Q62" i="2"/>
  <c r="S64" i="2"/>
  <c r="Q64" i="2"/>
  <c r="S48" i="2"/>
  <c r="Q48" i="2"/>
  <c r="S39" i="2"/>
  <c r="Q39" i="2"/>
  <c r="S49" i="2"/>
  <c r="Q49" i="2"/>
  <c r="S46" i="2"/>
  <c r="Q46" i="2"/>
  <c r="S29" i="2"/>
  <c r="Q29" i="2"/>
  <c r="S35" i="2"/>
  <c r="Q35" i="2"/>
  <c r="S32" i="2"/>
  <c r="Q32" i="2"/>
  <c r="S31" i="2"/>
  <c r="Q31" i="2"/>
  <c r="S55" i="2"/>
  <c r="Q55" i="2"/>
  <c r="S30" i="2"/>
  <c r="Q30" i="2"/>
  <c r="S40" i="2"/>
  <c r="Q40" i="2"/>
  <c r="S42" i="2"/>
  <c r="Q42" i="2"/>
  <c r="S50" i="2"/>
  <c r="Q50" i="2"/>
  <c r="S44" i="2"/>
  <c r="Q44" i="2"/>
  <c r="S60" i="2"/>
  <c r="Q60" i="2"/>
  <c r="S63" i="2"/>
  <c r="Q63" i="2"/>
  <c r="S47" i="2"/>
  <c r="Q47" i="2"/>
  <c r="S65" i="2"/>
  <c r="Q65" i="2"/>
  <c r="S28" i="2"/>
  <c r="Q28" i="2"/>
  <c r="S54" i="2"/>
  <c r="Q54" i="2"/>
  <c r="S36" i="2"/>
  <c r="Q36" i="2"/>
  <c r="U29" i="2"/>
  <c r="S51" i="2"/>
  <c r="Q51" i="2"/>
  <c r="S53" i="2"/>
  <c r="Q53" i="2"/>
  <c r="S37" i="2"/>
  <c r="Q37" i="2"/>
  <c r="S67" i="2"/>
  <c r="Q67" i="2"/>
  <c r="S61" i="2"/>
  <c r="Q61" i="2"/>
  <c r="S59" i="2"/>
  <c r="Q59" i="2"/>
  <c r="S56" i="2"/>
  <c r="Q56" i="2"/>
  <c r="S45" i="2"/>
  <c r="Q45" i="2"/>
  <c r="S58" i="2"/>
  <c r="Q58" i="2"/>
  <c r="S38" i="2"/>
  <c r="Q38" i="2"/>
  <c r="S41" i="2"/>
  <c r="Q41" i="2"/>
  <c r="S33" i="2"/>
  <c r="Q33" i="2"/>
  <c r="AC60" i="2"/>
  <c r="U28" i="2"/>
  <c r="AC65" i="2"/>
  <c r="AC59" i="2"/>
  <c r="AC66" i="2"/>
  <c r="AC54" i="2"/>
  <c r="AC44" i="2"/>
  <c r="AC31" i="2"/>
  <c r="AC36" i="2"/>
  <c r="AC28" i="2"/>
  <c r="AC61" i="2"/>
  <c r="U36" i="2" l="1"/>
  <c r="U62" i="2"/>
  <c r="U52" i="2"/>
  <c r="U47" i="2"/>
  <c r="U46" i="2"/>
  <c r="U50" i="2"/>
  <c r="U31" i="2"/>
  <c r="U55" i="2"/>
  <c r="U65" i="2"/>
  <c r="U40" i="2"/>
  <c r="U61" i="2"/>
  <c r="U60" i="2"/>
  <c r="U59" i="2"/>
  <c r="U67" i="2"/>
  <c r="U51" i="2"/>
  <c r="U44" i="2"/>
  <c r="U45" i="2"/>
  <c r="U58" i="2"/>
  <c r="U38" i="2"/>
  <c r="U42" i="2"/>
  <c r="U66" i="2"/>
  <c r="U33" i="2"/>
  <c r="U32" i="2"/>
  <c r="U64" i="2"/>
  <c r="U48" i="2"/>
  <c r="U41" i="2"/>
  <c r="U57" i="2"/>
  <c r="U56" i="2"/>
  <c r="U35" i="2"/>
  <c r="U53" i="2"/>
  <c r="U43" i="2"/>
  <c r="U34" i="2"/>
  <c r="U63" i="2"/>
  <c r="U39" i="2"/>
  <c r="U54" i="2"/>
  <c r="U49" i="2"/>
  <c r="U37" i="2"/>
  <c r="U30" i="2"/>
  <c r="Y69" i="2"/>
  <c r="L37" i="1" s="1"/>
</calcChain>
</file>

<file path=xl/sharedStrings.xml><?xml version="1.0" encoding="utf-8"?>
<sst xmlns="http://schemas.openxmlformats.org/spreadsheetml/2006/main" count="1546" uniqueCount="211">
  <si>
    <t>ANTES DE ENVIAR</t>
  </si>
  <si>
    <t>DEBE IMPRIMIR E INCLUIR lo siguiente:</t>
  </si>
  <si>
    <t>1. Formulario de reacondicionamiento KMT End Mill  HP</t>
  </si>
  <si>
    <t>2. Orden de compra (OC) en la caja con las herramientas</t>
  </si>
  <si>
    <t>** LOS PEDIDOS NO SERÁN PROCESADOS SIN UNA OC Y ESTE FORMULARIO COMPLETADO **</t>
  </si>
  <si>
    <t>***Todos los pedidos DEBEN enviarse en su paquete ORIGINAL O EQUIVALENTE***</t>
  </si>
  <si>
    <t>INFORMACIÓN  CLIENTE</t>
  </si>
  <si>
    <t>Paso #1</t>
  </si>
  <si>
    <t>l</t>
  </si>
  <si>
    <t>Complete su nombre del contacto (cliente final), número de teléfono, correo electrónico y número de orden de compra  a la izquierda del formulario de pedido.Si es un cliente directo, será una orden de compra de su empresa a Kennametal. Si no es un cliente directo, será una orden de compra de su distribuidor o integrador a Kennametal.</t>
  </si>
  <si>
    <t>Si es un cliente directo, complete su número de cuenta de cliente de Kennametal de 8 dígitos.</t>
  </si>
  <si>
    <t>Si NO es un cliente directo, identifique el distribuidor o integrador autorizado de Kennametal que utiliza.</t>
  </si>
  <si>
    <t>Si envía una caja que contiene End Mill GP y HP, complete un formulario para End Mill GP y un formulario para End Mill HP. En este caso, habrá dos formularios en la caja junto con su orden de compra.</t>
  </si>
  <si>
    <t>ENVÍO</t>
  </si>
  <si>
    <t>Paso #2</t>
  </si>
  <si>
    <t>Llene la dirección de devolución para el proceso de envío de este pedido.</t>
  </si>
  <si>
    <t>Enviar a la dirección indicada en el formulario:</t>
  </si>
  <si>
    <t>Acceso III Nio. 304 y 306</t>
  </si>
  <si>
    <t>Queretaro, Qro</t>
  </si>
  <si>
    <t>C.P. 76150 Mexico</t>
  </si>
  <si>
    <t>Seleccione el método de envío de devolución</t>
  </si>
  <si>
    <t>SOLICITUDES ESPECIALES</t>
  </si>
  <si>
    <t>Paso#3</t>
  </si>
  <si>
    <t>Indique si las herramientas requerirán marcas o grabados especiales. Este es un cargo adicional de $1.14 por herramienta.</t>
  </si>
  <si>
    <t>Indique si desea que se reparen las herramientas si se requiere un corte.</t>
  </si>
  <si>
    <t>ESPECIFICACIONES DE LA HERRAMIENTA</t>
  </si>
  <si>
    <t>Paso #4</t>
  </si>
  <si>
    <t>Llene la tabla indicando la cantidad de herramientas según su:</t>
  </si>
  <si>
    <t>Diametro</t>
  </si>
  <si>
    <t>Longitud de flauta</t>
  </si>
  <si>
    <t>Longitud total (OAL)</t>
  </si>
  <si>
    <t>Cara Plana</t>
  </si>
  <si>
    <t>NOTAS FINALES</t>
  </si>
  <si>
    <t>Paso #5</t>
  </si>
  <si>
    <t>Envíe las herramientas con una orden de compra y este formulario de pedido impreso dentro de la caja. Utilice el Blue Box emitido por Kennametal, si está disponible. Si no tiene una Blue Box, puede solicitar una a k-ftml.endmillrecon@kennametal.com o utilizar otra forma de embalaje seguro.</t>
  </si>
  <si>
    <t>Si necesita una cotización formal y detallada, consulte la tercera pestaña "F. de Cotizacion End Mill HP KMT"</t>
  </si>
  <si>
    <r>
      <rPr>
        <b/>
        <sz val="22"/>
        <rFont val="Arial"/>
        <family val="2"/>
      </rPr>
      <t xml:space="preserve">Kennametal  Formulario de Cotización de Reacondicionamiento
</t>
    </r>
    <r>
      <rPr>
        <b/>
        <u/>
        <sz val="26"/>
        <rFont val="Arial"/>
        <family val="2"/>
      </rPr>
      <t xml:space="preserve">Fresas de Alto Rendimiento
</t>
    </r>
    <r>
      <rPr>
        <sz val="18"/>
        <rFont val="Arial"/>
        <family val="2"/>
      </rPr>
      <t xml:space="preserve">TELÉFONO: 1-800-932-3920     CORREO ELECTRÓNICO: k-ftml.endmillrecon@kennametal.com </t>
    </r>
  </si>
  <si>
    <r>
      <rPr>
        <sz val="22"/>
        <rFont val="Arial"/>
        <family val="2"/>
      </rPr>
      <t>** Favor de enviar copia de esta hoja con herramientas y Orden de Compra para ser reacondicionadas **</t>
    </r>
    <r>
      <rPr>
        <sz val="26"/>
        <rFont val="Arial"/>
        <family val="2"/>
      </rPr>
      <t xml:space="preserve">
** HARVI I TE, HARVI II TE, HARVI IV deben utilizar el formulario HP **</t>
    </r>
  </si>
  <si>
    <t>Nombre de contacto :</t>
  </si>
  <si>
    <t>** Cotización sujeta a verificación de cantidades y trabajo requerido. **</t>
  </si>
  <si>
    <t>Addresses:</t>
  </si>
  <si>
    <t>Teléfono de contacto :</t>
  </si>
  <si>
    <t>¿Las herramientas requerirán marcas especiales?</t>
  </si>
  <si>
    <t>SELECCIONE UNO</t>
  </si>
  <si>
    <t>Canada</t>
  </si>
  <si>
    <t>22 Worcester Rd.</t>
  </si>
  <si>
    <t>Etobicoke, ON  M9W 4W7</t>
  </si>
  <si>
    <t>Fax de contacto (opcional) :</t>
  </si>
  <si>
    <t>Missouri</t>
  </si>
  <si>
    <t>2000 Progress Drive</t>
  </si>
  <si>
    <t>Farmington, MO  63640</t>
  </si>
  <si>
    <t>Correo electrónico :</t>
  </si>
  <si>
    <t>Reparar las herramientas si se requiere un corte:</t>
  </si>
  <si>
    <t>Pennsylvania</t>
  </si>
  <si>
    <t>401 Porter Avenue</t>
  </si>
  <si>
    <t>Scottdale, PA  15683</t>
  </si>
  <si>
    <t xml:space="preserve">Numero O.C:  </t>
  </si>
  <si>
    <t>Tipo de recubrimiento</t>
  </si>
  <si>
    <t>CON RECUBRIMIENTO: KCPM15 / KCSM15 / Recubrimientos de alto rendimiento</t>
  </si>
  <si>
    <t xml:space="preserve">Cuenta de cliente #
(SOLO CLIENTES DIRECTOS): </t>
  </si>
  <si>
    <t>&lt;= 3 x D</t>
  </si>
  <si>
    <t>&gt; 3 x D</t>
  </si>
  <si>
    <t>Tamaño hasta e incluyendo</t>
  </si>
  <si>
    <t>Longitud total de 3-4"</t>
  </si>
  <si>
    <t>Longitud total de 5-6"</t>
  </si>
  <si>
    <t>Longitud total de 7-8"</t>
  </si>
  <si>
    <t>Longitud total de 8-10"</t>
  </si>
  <si>
    <t>Comprado a través de Distribuidor/ Integrador:</t>
  </si>
  <si>
    <t>Hasta 3/8"
Hasta 9.525mm
(MOQ 10)</t>
  </si>
  <si>
    <t>CANTIDADES</t>
  </si>
  <si>
    <t xml:space="preserve">BELOW MIN QTY SURCHARGE :  </t>
  </si>
  <si>
    <t>CUADRADO / CHAFLAN</t>
  </si>
  <si>
    <t xml:space="preserve">CAD EXCAHNGE RATE :  </t>
  </si>
  <si>
    <t>BELOW MIN QTY &lt;= 1/4"D</t>
  </si>
  <si>
    <t xml:space="preserve">Carrier:  </t>
  </si>
  <si>
    <t>REDONDO</t>
  </si>
  <si>
    <t xml:space="preserve">BALL NOSE SURCHARGE :  </t>
  </si>
  <si>
    <t>BELOW MIN QTY &gt; 1/4"D</t>
  </si>
  <si>
    <t>RADIO DE ESQUINA</t>
  </si>
  <si>
    <t xml:space="preserve">COST FOR MARKING :  </t>
  </si>
  <si>
    <t>Imprima o escriba la dirección del remitente aquí:</t>
  </si>
  <si>
    <t>Hasta 1/2"
Hasta 12.7mm
(MOQ 10)</t>
  </si>
  <si>
    <t>Hasta 5/8"
Hasta 15.875mm
(MOQ 5)</t>
  </si>
  <si>
    <t xml:space="preserve">Envie a:  </t>
  </si>
  <si>
    <t>Kennametal Inc. (Reconditioning Svc)</t>
  </si>
  <si>
    <t>Acceso III No. 304 y 306</t>
  </si>
  <si>
    <t>Hasta 3/4"
Hasta 19.06mm
(MOQ 5)</t>
  </si>
  <si>
    <t xml:space="preserve">               </t>
  </si>
  <si>
    <t>Colonia Industrial La Montana</t>
  </si>
  <si>
    <t>Queretaro, QRO</t>
  </si>
  <si>
    <t>Hasta 1"
Hasta 25.4mm
(MOQ 5)</t>
  </si>
  <si>
    <t>Método de envío de devolución:</t>
  </si>
  <si>
    <t>Cuenta de cobro de UPS:</t>
  </si>
  <si>
    <t>Otras instrucciones de envío:</t>
  </si>
  <si>
    <t>Hasta 1-1/4”
Hasta 31.75mm
(MOQ 5)</t>
  </si>
  <si>
    <r>
      <rPr>
        <b/>
        <sz val="11"/>
        <color rgb="FF000000"/>
        <rFont val="Arial"/>
      </rPr>
      <t xml:space="preserve">Comentarios/Instrucciones especiales:
</t>
    </r>
    <r>
      <rPr>
        <sz val="10"/>
        <color rgb="FF000000"/>
        <rFont val="Arial"/>
      </rPr>
      <t>(Ejemplo: Largo total (OAL, radio de esquina, chaflán de esquina...)</t>
    </r>
  </si>
  <si>
    <t>TOTAL</t>
  </si>
  <si>
    <t>PARA EVITAR ROTURAS, ENVÍE EN PAQUETES ORIGINALES O EQUIVALENTES.</t>
  </si>
  <si>
    <t>NOTA:
&gt;&gt; Se aplica un recargo del 25% por artículo a cualquier pedido inferior a la cantidad mínima de 5 piezas.
&gt;&gt; Se aplican descuentos por cantidad a partir de 25, 50, 75 y 100 piezas.
&gt;&gt; El marcado especial tiene un costo adicional de $1.14 USD por herramienta.
&gt;&gt; El costo de corte requerido tiene un costo adicional de $12.34 USD por herramienta.
&gt;&gt; Los cargos por corte/herramientas irreparables se confirmarán al recibir el pedido.</t>
  </si>
  <si>
    <t>** Favor de enviar copia de esta hoja con herramientas y Orden de Compra para ser reacondicionadas. **</t>
  </si>
  <si>
    <t>Precio Efectivo: June 1, 2025
Revisión: KMT_EMRECON_HP_0625</t>
  </si>
  <si>
    <t>d</t>
  </si>
  <si>
    <t>MM#</t>
  </si>
  <si>
    <t>Description</t>
  </si>
  <si>
    <t>Diameter</t>
  </si>
  <si>
    <t>Flute Length</t>
  </si>
  <si>
    <t>Overall Length</t>
  </si>
  <si>
    <t>End Face</t>
  </si>
  <si>
    <t>Count</t>
  </si>
  <si>
    <t>Quantity Break</t>
  </si>
  <si>
    <t>Base Price</t>
  </si>
  <si>
    <t>Base Price+ Geometry</t>
  </si>
  <si>
    <t>Markings</t>
  </si>
  <si>
    <t>Cost</t>
  </si>
  <si>
    <t>EM 3/8"D x 3"-4"OAL X &lt;=3XD FL</t>
  </si>
  <si>
    <t>Up To 3/8"
Up To 9.525mm</t>
  </si>
  <si>
    <t>3-4" OAL</t>
  </si>
  <si>
    <t>EM 1/2"D x 3"-4"OAL X &lt;=3XD FL</t>
  </si>
  <si>
    <t>Up to 1/2"
Up To 12.7mm</t>
  </si>
  <si>
    <t>EM 5/8"D x 3"-4"OAL X &lt;=3XD FL</t>
  </si>
  <si>
    <t>Up To 5/8"
Up To 15.875mm</t>
  </si>
  <si>
    <t>EM 3/4"D x 3"-4"OAL X &lt;=3XD FL</t>
  </si>
  <si>
    <t>Up To 3/4"
Up To 19.06mm</t>
  </si>
  <si>
    <t>EM 1"D x 3"-4"OAL X &lt;=3XD FL</t>
  </si>
  <si>
    <t>Up To 1"
Up To 25.4mm</t>
  </si>
  <si>
    <t xml:space="preserve">EM 1 1/4" x 3-4" OAL X  &lt;=3XD FL </t>
  </si>
  <si>
    <t>Up To 1-1/4”
Up To 31.75mm</t>
  </si>
  <si>
    <t>EM 3/8"D x 5"-6"OAL X &lt;=3XD FL</t>
  </si>
  <si>
    <t>5-6" OAL</t>
  </si>
  <si>
    <t>EM 1/2"D x 5"-6"OAL X &lt;=3XD FL</t>
  </si>
  <si>
    <t>EM 5/8"D x 5"-6"OAL X &lt;=3XD FL</t>
  </si>
  <si>
    <t>EM 3/4"D x 5"-6"OAL X &lt;=3XD FL</t>
  </si>
  <si>
    <t>EM 1"D x 5"-6"OAL X &lt;=3XD FL</t>
  </si>
  <si>
    <t>EM 1 1/4" x 5"-6" OAL X &lt;=3XD FL</t>
  </si>
  <si>
    <t>7-8" OAL</t>
  </si>
  <si>
    <t>Up To 1-1/4”
Up To 31.75mm- 7"-8"OAL-&lt;= 3 x D</t>
  </si>
  <si>
    <t>8-10" OAL</t>
  </si>
  <si>
    <t>EM 3/8"D x 3"-4"OAL X &gt;3XD FL</t>
  </si>
  <si>
    <t>EM 1/2"D x 3"-4"OAL X &gt;3XD FL</t>
  </si>
  <si>
    <t>EM 5/8"D x 3"-4"OAL X &gt;3XD FL</t>
  </si>
  <si>
    <t>EM 3/4"D x 3"-4"OAL X &gt;3XD FL</t>
  </si>
  <si>
    <t>EM 1"D x 3"-4"OAL X &gt;3XD FL</t>
  </si>
  <si>
    <t>EM 1 1/4" x 3"-4" OAL X &gt;3XD FL</t>
  </si>
  <si>
    <t>EM 3/8"D x 5"-6"OAL X &gt;3XD FL</t>
  </si>
  <si>
    <t>EM 1/2"D x 5"-6"OAL X &gt;3XD FL</t>
  </si>
  <si>
    <t>EM 5/8"D x 5"-6"OAL X &gt;3XD FL</t>
  </si>
  <si>
    <t>EM 3/4"D x 5"-6"OAL X &gt;3XD FL</t>
  </si>
  <si>
    <t>EM 1"D x 5"-6"OAL X &gt;3XD FL</t>
  </si>
  <si>
    <t xml:space="preserve">EM 1 1/4" x 5"-6" OAL X &gt;3XD FL </t>
  </si>
  <si>
    <t>Up To 1-1/4”
Up To 31.75mm- 7"-8"OAL-&gt; 3 x D</t>
  </si>
  <si>
    <t>PRICE LIST</t>
  </si>
  <si>
    <t>MATERIAL</t>
  </si>
  <si>
    <t>PC</t>
  </si>
  <si>
    <t>KEY</t>
  </si>
  <si>
    <t>US PRICE</t>
  </si>
  <si>
    <t>CA PRICE</t>
  </si>
  <si>
    <t>US</t>
  </si>
  <si>
    <t>EM 1-1/4"D x 7"-8"OAL X &lt;=3XD FL</t>
  </si>
  <si>
    <t xml:space="preserve"> 7"-8"OAL</t>
  </si>
  <si>
    <t>5195633-1</t>
  </si>
  <si>
    <t>5195633-5</t>
  </si>
  <si>
    <t>5195633-25</t>
  </si>
  <si>
    <t>5195633-50</t>
  </si>
  <si>
    <t>5195633-75</t>
  </si>
  <si>
    <t>5195633-100</t>
  </si>
  <si>
    <t>EM 1-1/4"D x 7"-8"OAL X &gt;3XD FL</t>
  </si>
  <si>
    <t>5195797-1</t>
  </si>
  <si>
    <t>5195797-5</t>
  </si>
  <si>
    <t>5195797-25</t>
  </si>
  <si>
    <t>5195797-50</t>
  </si>
  <si>
    <t>5195797-75</t>
  </si>
  <si>
    <t>5195797-100</t>
  </si>
  <si>
    <t>Cotizacion KMT</t>
  </si>
  <si>
    <t>PAGE</t>
  </si>
  <si>
    <t>Racondicionamiento</t>
  </si>
  <si>
    <t>1</t>
  </si>
  <si>
    <t>End Mill HP</t>
  </si>
  <si>
    <t>Valido Hata</t>
  </si>
  <si>
    <t>* Cotización sujeta a verificación de cantidades y trabajo requerido.</t>
  </si>
  <si>
    <t>N.° DE ORDEN DE COMPRA DEL CLIENTE/FECHA</t>
  </si>
  <si>
    <t>No.DE CLIENTE</t>
  </si>
  <si>
    <t>No.DE PROOVEDOR</t>
  </si>
  <si>
    <t>No.de DOCUMENTO                    FECHA</t>
  </si>
  <si>
    <t>DOCUMENTO DE REFERENCIA No./FECHA</t>
  </si>
  <si>
    <t>OFICINA DE VENTAS</t>
  </si>
  <si>
    <t>CONTACTO CON EL CLIENTE</t>
  </si>
  <si>
    <t>MX01 Ciudad de Mexico</t>
  </si>
  <si>
    <t>COTIZAR A:</t>
  </si>
  <si>
    <t>ENVIE A:</t>
  </si>
  <si>
    <t>TRANSPORTADOR</t>
  </si>
  <si>
    <t/>
  </si>
  <si>
    <t>VENTAS DE CAMPO</t>
  </si>
  <si>
    <t>NOMBRE DEL REPRESENTANTE DE SERVICIO AL CLIENTE</t>
  </si>
  <si>
    <t>Reconditioning Team</t>
  </si>
  <si>
    <t>TÉRMINOS DE PAGO</t>
  </si>
  <si>
    <t>TELÉFONO DEL REPRESENTANTE DE SERVICIO AL CLIENTE</t>
  </si>
  <si>
    <t>1% 10 Days Net 30 Days</t>
  </si>
  <si>
    <t>800-932-3920</t>
  </si>
  <si>
    <t>Condiciones de envío</t>
  </si>
  <si>
    <t>FAX DEL REPRESENTANTE DE SERVICIO AL CLIENTE</t>
  </si>
  <si>
    <t>888-505-5050</t>
  </si>
  <si>
    <t>LINEA</t>
  </si>
  <si>
    <t>DESCRIPCION</t>
  </si>
  <si>
    <t>KMTL MM#</t>
  </si>
  <si>
    <t>CANTIDAD</t>
  </si>
  <si>
    <t>POR DEBAJO DEL MÍN.</t>
  </si>
  <si>
    <t>SE REQUIERE MARCADO</t>
  </si>
  <si>
    <t>PRECIO UNITARIO</t>
  </si>
  <si>
    <t>LINE FILTER</t>
  </si>
  <si>
    <t>QTY &gt; 0</t>
  </si>
  <si>
    <t>Revision:  22020801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</si>
</sst>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yy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0"/>
      <color theme="1"/>
      <name val="Arial"/>
      <family val="2"/>
    </font>
    <font>
      <b/>
      <sz val="22"/>
      <color rgb="FFC00000"/>
      <name val="Arial"/>
      <family val="2"/>
    </font>
    <font>
      <b/>
      <sz val="24"/>
      <color theme="1"/>
      <name val="Arial"/>
      <family val="2"/>
    </font>
    <font>
      <sz val="8"/>
      <color rgb="FF00B0F0"/>
      <name val="Wingdings"/>
      <charset val="2"/>
    </font>
    <font>
      <sz val="8"/>
      <color rgb="FF00B050"/>
      <name val="Wingdings"/>
      <charset val="2"/>
    </font>
    <font>
      <sz val="8"/>
      <color rgb="FF00B050"/>
      <name val="Arial"/>
      <family val="2"/>
    </font>
    <font>
      <sz val="8"/>
      <color theme="9" tint="-0.249977111117893"/>
      <name val="Wingdings"/>
      <charset val="2"/>
    </font>
    <font>
      <sz val="8"/>
      <color rgb="FF7030A0"/>
      <name val="Wingdings"/>
      <charset val="2"/>
    </font>
    <font>
      <sz val="8"/>
      <color rgb="FFFF0000"/>
      <name val="Wingdings"/>
      <charset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26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b/>
      <sz val="22"/>
      <name val="Arial"/>
      <family val="2"/>
    </font>
    <font>
      <b/>
      <u/>
      <sz val="26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sz val="22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</font>
    <font>
      <sz val="10"/>
      <color rgb="FF000000"/>
      <name val="Arial"/>
    </font>
    <font>
      <sz val="2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rgb="FF000000"/>
      </patternFill>
    </fill>
  </fills>
  <borders count="1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7030A0"/>
      </top>
      <bottom style="medium">
        <color indexed="64"/>
      </bottom>
      <diagonal/>
    </border>
    <border>
      <left style="thick">
        <color rgb="FF7030A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7030A0"/>
      </right>
      <top style="thick">
        <color rgb="FF7030A0"/>
      </top>
      <bottom style="medium">
        <color indexed="64"/>
      </bottom>
      <diagonal/>
    </border>
    <border>
      <left/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ck">
        <color rgb="FF7030A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/>
      <bottom/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medium">
        <color indexed="64"/>
      </left>
      <right style="thick">
        <color rgb="FF7030A0"/>
      </right>
      <top style="medium">
        <color indexed="64"/>
      </top>
      <bottom style="thick">
        <color rgb="FF7030A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 style="medium">
        <color indexed="64"/>
      </top>
      <bottom/>
      <diagonal/>
    </border>
    <border>
      <left/>
      <right style="thick">
        <color rgb="FF00B050"/>
      </right>
      <top style="medium">
        <color indexed="64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 style="thick">
        <color rgb="FF00B050"/>
      </right>
      <top/>
      <bottom style="medium">
        <color indexed="64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medium">
        <color indexed="64"/>
      </bottom>
      <diagonal/>
    </border>
    <border>
      <left/>
      <right/>
      <top style="thick">
        <color theme="9" tint="-0.249977111117893"/>
      </top>
      <bottom style="medium">
        <color indexed="64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medium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thick">
        <color theme="9" tint="-0.249977111117893"/>
      </bottom>
      <diagonal/>
    </border>
    <border>
      <left/>
      <right/>
      <top style="medium">
        <color indexed="64"/>
      </top>
      <bottom style="thick">
        <color theme="9" tint="-0.249977111117893"/>
      </bottom>
      <diagonal/>
    </border>
    <border>
      <left/>
      <right style="thick">
        <color theme="9" tint="-0.249977111117893"/>
      </right>
      <top style="medium">
        <color indexed="64"/>
      </top>
      <bottom style="thick">
        <color theme="9" tint="-0.249977111117893"/>
      </bottom>
      <diagonal/>
    </border>
    <border>
      <left style="medium">
        <color indexed="64"/>
      </left>
      <right style="medium">
        <color indexed="64"/>
      </right>
      <top/>
      <bottom style="thick">
        <color rgb="FF7030A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B0F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theme="9" tint="-0.249977111117893"/>
      </bottom>
      <diagonal/>
    </border>
    <border>
      <left style="thick">
        <color rgb="FF00B0F0"/>
      </left>
      <right style="thin">
        <color indexed="64"/>
      </right>
      <top style="medium">
        <color indexed="64"/>
      </top>
      <bottom style="thick">
        <color rgb="FF00B0F0"/>
      </bottom>
      <diagonal/>
    </border>
    <border>
      <left/>
      <right style="thick">
        <color rgb="FF00B0F0"/>
      </right>
      <top style="medium">
        <color indexed="64"/>
      </top>
      <bottom style="thick">
        <color rgb="FF00B0F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/>
      <diagonal/>
    </border>
    <border>
      <left style="thick">
        <color rgb="FF00B050"/>
      </left>
      <right style="thin">
        <color indexed="64"/>
      </right>
      <top/>
      <bottom/>
      <diagonal/>
    </border>
    <border>
      <left style="thick">
        <color rgb="FF00B050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 style="thick">
        <color rgb="FF7030A0"/>
      </top>
      <bottom style="medium">
        <color indexed="64"/>
      </bottom>
      <diagonal/>
    </border>
    <border>
      <left/>
      <right style="medium">
        <color indexed="64"/>
      </right>
      <top style="thick">
        <color rgb="FF7030A0"/>
      </top>
      <bottom style="medium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0" fillId="0" borderId="0" applyNumberFormat="0" applyFill="0" applyBorder="0" applyAlignment="0" applyProtection="0"/>
  </cellStyleXfs>
  <cellXfs count="448">
    <xf numFmtId="0" fontId="0" fillId="0" borderId="0" xfId="0"/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16" xfId="0" applyBorder="1"/>
    <xf numFmtId="0" fontId="0" fillId="0" borderId="15" xfId="0" applyBorder="1"/>
    <xf numFmtId="0" fontId="0" fillId="0" borderId="4" xfId="0" applyBorder="1"/>
    <xf numFmtId="0" fontId="0" fillId="0" borderId="20" xfId="0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15" xfId="0" applyFont="1" applyBorder="1"/>
    <xf numFmtId="0" fontId="13" fillId="0" borderId="16" xfId="0" applyFont="1" applyBorder="1"/>
    <xf numFmtId="1" fontId="4" fillId="4" borderId="5" xfId="1" applyNumberFormat="1" applyFont="1" applyFill="1" applyBorder="1" applyAlignment="1" applyProtection="1">
      <alignment horizontal="center"/>
      <protection locked="0"/>
    </xf>
    <xf numFmtId="1" fontId="4" fillId="4" borderId="6" xfId="1" applyNumberFormat="1" applyFont="1" applyFill="1" applyBorder="1" applyAlignment="1" applyProtection="1">
      <alignment horizontal="center"/>
      <protection locked="0"/>
    </xf>
    <xf numFmtId="1" fontId="4" fillId="4" borderId="22" xfId="3" applyNumberFormat="1" applyFont="1" applyFill="1" applyBorder="1" applyAlignment="1" applyProtection="1">
      <alignment horizontal="center"/>
      <protection locked="0"/>
    </xf>
    <xf numFmtId="1" fontId="4" fillId="4" borderId="9" xfId="3" applyNumberFormat="1" applyFont="1" applyFill="1" applyBorder="1" applyAlignment="1" applyProtection="1">
      <alignment horizontal="center"/>
      <protection locked="0"/>
    </xf>
    <xf numFmtId="0" fontId="15" fillId="2" borderId="0" xfId="3" applyFont="1" applyFill="1" applyProtection="1">
      <protection locked="0"/>
    </xf>
    <xf numFmtId="0" fontId="16" fillId="0" borderId="0" xfId="3" applyFont="1" applyAlignment="1">
      <alignment vertical="center"/>
    </xf>
    <xf numFmtId="1" fontId="4" fillId="4" borderId="3" xfId="3" applyNumberFormat="1" applyFont="1" applyFill="1" applyBorder="1" applyAlignment="1" applyProtection="1">
      <alignment horizontal="center"/>
      <protection locked="0"/>
    </xf>
    <xf numFmtId="1" fontId="4" fillId="4" borderId="25" xfId="1" applyNumberFormat="1" applyFont="1" applyFill="1" applyBorder="1" applyAlignment="1" applyProtection="1">
      <alignment horizontal="center"/>
      <protection locked="0"/>
    </xf>
    <xf numFmtId="1" fontId="4" fillId="4" borderId="26" xfId="3" applyNumberFormat="1" applyFont="1" applyFill="1" applyBorder="1" applyAlignment="1" applyProtection="1">
      <alignment horizontal="center"/>
      <protection locked="0"/>
    </xf>
    <xf numFmtId="1" fontId="4" fillId="4" borderId="1" xfId="3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4" fillId="4" borderId="31" xfId="1" applyNumberFormat="1" applyFont="1" applyFill="1" applyBorder="1" applyAlignment="1" applyProtection="1">
      <alignment horizontal="center"/>
      <protection locked="0"/>
    </xf>
    <xf numFmtId="1" fontId="4" fillId="4" borderId="33" xfId="1" applyNumberFormat="1" applyFont="1" applyFill="1" applyBorder="1" applyAlignment="1" applyProtection="1">
      <alignment horizontal="center"/>
      <protection locked="0"/>
    </xf>
    <xf numFmtId="1" fontId="4" fillId="4" borderId="32" xfId="1" applyNumberFormat="1" applyFont="1" applyFill="1" applyBorder="1" applyAlignment="1" applyProtection="1">
      <alignment horizontal="center"/>
      <protection locked="0"/>
    </xf>
    <xf numFmtId="0" fontId="19" fillId="0" borderId="0" xfId="3" applyFont="1" applyAlignment="1">
      <alignment horizontal="left" vertical="center" wrapText="1"/>
    </xf>
    <xf numFmtId="0" fontId="11" fillId="0" borderId="0" xfId="3" applyFont="1"/>
    <xf numFmtId="0" fontId="15" fillId="0" borderId="16" xfId="0" applyFont="1" applyBorder="1" applyAlignment="1">
      <alignment vertical="center" wrapText="1"/>
    </xf>
    <xf numFmtId="0" fontId="15" fillId="0" borderId="17" xfId="0" applyFont="1" applyBorder="1"/>
    <xf numFmtId="0" fontId="15" fillId="0" borderId="0" xfId="0" applyFont="1"/>
    <xf numFmtId="0" fontId="2" fillId="0" borderId="0" xfId="3" applyAlignment="1">
      <alignment horizontal="right" vertical="center"/>
    </xf>
    <xf numFmtId="0" fontId="2" fillId="2" borderId="18" xfId="3" applyFill="1" applyBorder="1"/>
    <xf numFmtId="0" fontId="2" fillId="2" borderId="0" xfId="3" applyFill="1"/>
    <xf numFmtId="0" fontId="2" fillId="0" borderId="0" xfId="3"/>
    <xf numFmtId="0" fontId="15" fillId="0" borderId="19" xfId="0" applyFont="1" applyBorder="1"/>
    <xf numFmtId="0" fontId="21" fillId="0" borderId="0" xfId="0" applyFont="1" applyAlignment="1">
      <alignment vertical="center"/>
    </xf>
    <xf numFmtId="0" fontId="22" fillId="5" borderId="11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5" borderId="23" xfId="0" applyFont="1" applyFill="1" applyBorder="1" applyAlignment="1">
      <alignment horizontal="center"/>
    </xf>
    <xf numFmtId="0" fontId="15" fillId="4" borderId="2" xfId="0" applyFont="1" applyFill="1" applyBorder="1"/>
    <xf numFmtId="0" fontId="15" fillId="4" borderId="8" xfId="0" applyFont="1" applyFill="1" applyBorder="1"/>
    <xf numFmtId="0" fontId="15" fillId="5" borderId="7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4" borderId="9" xfId="0" applyFont="1" applyFill="1" applyBorder="1"/>
    <xf numFmtId="0" fontId="15" fillId="4" borderId="10" xfId="0" applyFont="1" applyFill="1" applyBorder="1"/>
    <xf numFmtId="0" fontId="15" fillId="5" borderId="2" xfId="0" applyFont="1" applyFill="1" applyBorder="1" applyAlignment="1">
      <alignment horizontal="right" vertical="center"/>
    </xf>
    <xf numFmtId="10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right" vertical="center"/>
    </xf>
    <xf numFmtId="0" fontId="15" fillId="9" borderId="2" xfId="0" applyFont="1" applyFill="1" applyBorder="1" applyAlignment="1">
      <alignment horizontal="center" vertical="center"/>
    </xf>
    <xf numFmtId="10" fontId="15" fillId="0" borderId="0" xfId="0" applyNumberFormat="1" applyFont="1"/>
    <xf numFmtId="164" fontId="15" fillId="4" borderId="2" xfId="0" applyNumberFormat="1" applyFont="1" applyFill="1" applyBorder="1" applyAlignment="1">
      <alignment horizontal="center" vertical="center"/>
    </xf>
    <xf numFmtId="10" fontId="15" fillId="0" borderId="19" xfId="2" applyNumberFormat="1" applyFont="1" applyBorder="1"/>
    <xf numFmtId="0" fontId="15" fillId="0" borderId="18" xfId="0" applyFont="1" applyBorder="1"/>
    <xf numFmtId="0" fontId="15" fillId="0" borderId="4" xfId="0" applyFont="1" applyBorder="1"/>
    <xf numFmtId="0" fontId="15" fillId="0" borderId="0" xfId="0" applyFont="1" applyAlignment="1">
      <alignment horizontal="center"/>
    </xf>
    <xf numFmtId="0" fontId="2" fillId="2" borderId="20" xfId="3" applyFill="1" applyBorder="1"/>
    <xf numFmtId="0" fontId="15" fillId="0" borderId="21" xfId="0" applyFont="1" applyBorder="1"/>
    <xf numFmtId="0" fontId="5" fillId="0" borderId="0" xfId="3" applyFont="1" applyAlignment="1">
      <alignment vertical="top" wrapText="1"/>
    </xf>
    <xf numFmtId="0" fontId="2" fillId="2" borderId="0" xfId="3" applyFill="1" applyAlignment="1">
      <alignment horizontal="center"/>
    </xf>
    <xf numFmtId="0" fontId="15" fillId="0" borderId="20" xfId="0" applyFont="1" applyBorder="1"/>
    <xf numFmtId="0" fontId="15" fillId="0" borderId="20" xfId="0" applyFont="1" applyBorder="1" applyAlignment="1">
      <alignment horizontal="center"/>
    </xf>
    <xf numFmtId="0" fontId="17" fillId="6" borderId="12" xfId="0" applyFont="1" applyFill="1" applyBorder="1"/>
    <xf numFmtId="0" fontId="0" fillId="6" borderId="13" xfId="0" applyFill="1" applyBorder="1"/>
    <xf numFmtId="0" fontId="0" fillId="6" borderId="14" xfId="0" applyFill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 applyProtection="1">
      <alignment vertical="center"/>
      <protection locked="0"/>
    </xf>
    <xf numFmtId="0" fontId="4" fillId="0" borderId="18" xfId="3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5" fillId="11" borderId="43" xfId="0" applyFont="1" applyFill="1" applyBorder="1" applyAlignment="1">
      <alignment horizontal="left"/>
    </xf>
    <xf numFmtId="0" fontId="15" fillId="11" borderId="44" xfId="0" applyFont="1" applyFill="1" applyBorder="1" applyAlignment="1">
      <alignment horizontal="left"/>
    </xf>
    <xf numFmtId="0" fontId="15" fillId="11" borderId="0" xfId="0" applyFont="1" applyFill="1" applyAlignment="1">
      <alignment horizontal="left"/>
    </xf>
    <xf numFmtId="0" fontId="15" fillId="11" borderId="46" xfId="0" applyFont="1" applyFill="1" applyBorder="1" applyAlignment="1">
      <alignment horizontal="left"/>
    </xf>
    <xf numFmtId="0" fontId="15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/>
    </xf>
    <xf numFmtId="0" fontId="15" fillId="11" borderId="48" xfId="0" applyFont="1" applyFill="1" applyBorder="1" applyAlignment="1">
      <alignment horizontal="left"/>
    </xf>
    <xf numFmtId="0" fontId="15" fillId="11" borderId="49" xfId="0" applyFont="1" applyFill="1" applyBorder="1" applyAlignment="1">
      <alignment horizontal="left"/>
    </xf>
    <xf numFmtId="0" fontId="15" fillId="11" borderId="57" xfId="0" applyFont="1" applyFill="1" applyBorder="1" applyAlignment="1">
      <alignment horizontal="left"/>
    </xf>
    <xf numFmtId="0" fontId="15" fillId="11" borderId="58" xfId="0" applyFont="1" applyFill="1" applyBorder="1" applyAlignment="1">
      <alignment horizontal="left"/>
    </xf>
    <xf numFmtId="0" fontId="15" fillId="11" borderId="60" xfId="0" applyFont="1" applyFill="1" applyBorder="1" applyAlignment="1">
      <alignment horizontal="left"/>
    </xf>
    <xf numFmtId="0" fontId="15" fillId="11" borderId="62" xfId="0" applyFont="1" applyFill="1" applyBorder="1" applyAlignment="1">
      <alignment horizontal="center" vertical="center"/>
    </xf>
    <xf numFmtId="0" fontId="15" fillId="11" borderId="62" xfId="0" applyFont="1" applyFill="1" applyBorder="1" applyAlignment="1">
      <alignment horizontal="left"/>
    </xf>
    <xf numFmtId="0" fontId="15" fillId="11" borderId="63" xfId="0" applyFont="1" applyFill="1" applyBorder="1" applyAlignment="1">
      <alignment horizontal="left"/>
    </xf>
    <xf numFmtId="0" fontId="15" fillId="11" borderId="51" xfId="0" applyFont="1" applyFill="1" applyBorder="1" applyAlignment="1">
      <alignment horizontal="left"/>
    </xf>
    <xf numFmtId="0" fontId="15" fillId="11" borderId="52" xfId="0" applyFont="1" applyFill="1" applyBorder="1" applyAlignment="1">
      <alignment horizontal="left"/>
    </xf>
    <xf numFmtId="0" fontId="15" fillId="11" borderId="54" xfId="0" applyFont="1" applyFill="1" applyBorder="1" applyAlignment="1">
      <alignment horizontal="left"/>
    </xf>
    <xf numFmtId="0" fontId="15" fillId="11" borderId="55" xfId="0" applyFont="1" applyFill="1" applyBorder="1" applyAlignment="1">
      <alignment horizontal="left"/>
    </xf>
    <xf numFmtId="0" fontId="27" fillId="11" borderId="37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7" fillId="11" borderId="40" xfId="0" applyFont="1" applyFill="1" applyBorder="1" applyAlignment="1">
      <alignment horizontal="center" vertical="center"/>
    </xf>
    <xf numFmtId="0" fontId="28" fillId="11" borderId="43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8" fillId="11" borderId="48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 vertical="center"/>
    </xf>
    <xf numFmtId="0" fontId="30" fillId="11" borderId="54" xfId="0" applyFont="1" applyFill="1" applyBorder="1" applyAlignment="1">
      <alignment horizontal="center" vertical="center"/>
    </xf>
    <xf numFmtId="0" fontId="31" fillId="11" borderId="57" xfId="0" applyFont="1" applyFill="1" applyBorder="1" applyAlignment="1">
      <alignment horizontal="center" vertical="center"/>
    </xf>
    <xf numFmtId="0" fontId="32" fillId="11" borderId="65" xfId="0" applyFont="1" applyFill="1" applyBorder="1" applyAlignment="1">
      <alignment horizontal="left" vertical="center"/>
    </xf>
    <xf numFmtId="0" fontId="32" fillId="11" borderId="68" xfId="0" applyFont="1" applyFill="1" applyBorder="1" applyAlignment="1">
      <alignment horizontal="left"/>
    </xf>
    <xf numFmtId="0" fontId="15" fillId="11" borderId="68" xfId="0" applyFont="1" applyFill="1" applyBorder="1" applyAlignment="1">
      <alignment horizontal="left"/>
    </xf>
    <xf numFmtId="0" fontId="15" fillId="11" borderId="69" xfId="0" applyFont="1" applyFill="1" applyBorder="1" applyAlignment="1">
      <alignment horizontal="left"/>
    </xf>
    <xf numFmtId="0" fontId="15" fillId="11" borderId="35" xfId="0" applyFont="1" applyFill="1" applyBorder="1" applyAlignment="1">
      <alignment horizontal="left"/>
    </xf>
    <xf numFmtId="0" fontId="7" fillId="0" borderId="0" xfId="0" applyFont="1"/>
    <xf numFmtId="0" fontId="7" fillId="12" borderId="0" xfId="0" applyFont="1" applyFill="1"/>
    <xf numFmtId="0" fontId="33" fillId="0" borderId="0" xfId="0" applyFont="1"/>
    <xf numFmtId="0" fontId="18" fillId="0" borderId="0" xfId="0" applyFont="1" applyAlignment="1">
      <alignment horizontal="center"/>
    </xf>
    <xf numFmtId="0" fontId="34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1" fontId="4" fillId="5" borderId="6" xfId="1" applyNumberFormat="1" applyFont="1" applyFill="1" applyBorder="1" applyAlignment="1" applyProtection="1">
      <alignment horizontal="center"/>
      <protection locked="0"/>
    </xf>
    <xf numFmtId="1" fontId="4" fillId="5" borderId="32" xfId="1" applyNumberFormat="1" applyFont="1" applyFill="1" applyBorder="1" applyAlignment="1" applyProtection="1">
      <alignment horizontal="center"/>
      <protection locked="0"/>
    </xf>
    <xf numFmtId="1" fontId="4" fillId="5" borderId="9" xfId="3" applyNumberFormat="1" applyFont="1" applyFill="1" applyBorder="1" applyAlignment="1" applyProtection="1">
      <alignment horizontal="center"/>
      <protection locked="0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1" fontId="7" fillId="0" borderId="0" xfId="1" applyNumberFormat="1" applyFont="1" applyFill="1" applyBorder="1" applyAlignment="1" applyProtection="1">
      <alignment horizontal="center"/>
      <protection locked="0"/>
    </xf>
    <xf numFmtId="1" fontId="4" fillId="5" borderId="25" xfId="1" applyNumberFormat="1" applyFont="1" applyFill="1" applyBorder="1" applyAlignment="1" applyProtection="1">
      <alignment horizontal="center"/>
    </xf>
    <xf numFmtId="1" fontId="4" fillId="5" borderId="33" xfId="1" applyNumberFormat="1" applyFont="1" applyFill="1" applyBorder="1" applyAlignment="1" applyProtection="1">
      <alignment horizontal="center"/>
    </xf>
    <xf numFmtId="1" fontId="4" fillId="5" borderId="26" xfId="3" applyNumberFormat="1" applyFont="1" applyFill="1" applyBorder="1" applyAlignment="1">
      <alignment horizontal="center"/>
    </xf>
    <xf numFmtId="1" fontId="4" fillId="5" borderId="6" xfId="1" applyNumberFormat="1" applyFont="1" applyFill="1" applyBorder="1" applyAlignment="1" applyProtection="1">
      <alignment horizontal="center"/>
    </xf>
    <xf numFmtId="1" fontId="4" fillId="5" borderId="32" xfId="1" applyNumberFormat="1" applyFont="1" applyFill="1" applyBorder="1" applyAlignment="1" applyProtection="1">
      <alignment horizontal="center"/>
    </xf>
    <xf numFmtId="1" fontId="4" fillId="5" borderId="9" xfId="3" applyNumberFormat="1" applyFont="1" applyFill="1" applyBorder="1" applyAlignment="1">
      <alignment horizontal="center"/>
    </xf>
    <xf numFmtId="1" fontId="4" fillId="5" borderId="85" xfId="1" applyNumberFormat="1" applyFont="1" applyFill="1" applyBorder="1" applyAlignment="1" applyProtection="1">
      <alignment horizontal="center"/>
    </xf>
    <xf numFmtId="1" fontId="4" fillId="5" borderId="86" xfId="1" applyNumberFormat="1" applyFont="1" applyFill="1" applyBorder="1" applyAlignment="1" applyProtection="1">
      <alignment horizontal="center"/>
    </xf>
    <xf numFmtId="1" fontId="4" fillId="5" borderId="87" xfId="3" applyNumberFormat="1" applyFont="1" applyFill="1" applyBorder="1" applyAlignment="1">
      <alignment horizontal="center"/>
    </xf>
    <xf numFmtId="1" fontId="4" fillId="5" borderId="85" xfId="1" applyNumberFormat="1" applyFont="1" applyFill="1" applyBorder="1" applyAlignment="1" applyProtection="1">
      <alignment horizontal="center"/>
      <protection locked="0"/>
    </xf>
    <xf numFmtId="1" fontId="4" fillId="5" borderId="86" xfId="1" applyNumberFormat="1" applyFont="1" applyFill="1" applyBorder="1" applyAlignment="1" applyProtection="1">
      <alignment horizontal="center"/>
      <protection locked="0"/>
    </xf>
    <xf numFmtId="1" fontId="4" fillId="5" borderId="87" xfId="3" applyNumberFormat="1" applyFont="1" applyFill="1" applyBorder="1" applyAlignment="1" applyProtection="1">
      <alignment horizontal="center"/>
      <protection locked="0"/>
    </xf>
    <xf numFmtId="0" fontId="15" fillId="0" borderId="96" xfId="0" applyFont="1" applyBorder="1"/>
    <xf numFmtId="0" fontId="15" fillId="0" borderId="97" xfId="0" applyFont="1" applyBorder="1"/>
    <xf numFmtId="0" fontId="4" fillId="5" borderId="99" xfId="3" applyFont="1" applyFill="1" applyBorder="1" applyAlignment="1">
      <alignment horizontal="right" vertical="center"/>
    </xf>
    <xf numFmtId="0" fontId="4" fillId="5" borderId="101" xfId="3" applyFont="1" applyFill="1" applyBorder="1" applyAlignment="1">
      <alignment horizontal="right"/>
    </xf>
    <xf numFmtId="0" fontId="15" fillId="8" borderId="104" xfId="0" applyFont="1" applyFill="1" applyBorder="1"/>
    <xf numFmtId="0" fontId="15" fillId="8" borderId="105" xfId="0" applyFont="1" applyFill="1" applyBorder="1"/>
    <xf numFmtId="0" fontId="4" fillId="5" borderId="106" xfId="3" applyFont="1" applyFill="1" applyBorder="1" applyAlignment="1">
      <alignment horizontal="right" vertical="center" wrapText="1"/>
    </xf>
    <xf numFmtId="1" fontId="4" fillId="5" borderId="3" xfId="3" applyNumberFormat="1" applyFont="1" applyFill="1" applyBorder="1" applyAlignment="1">
      <alignment horizontal="center"/>
    </xf>
    <xf numFmtId="1" fontId="4" fillId="5" borderId="88" xfId="3" applyNumberFormat="1" applyFont="1" applyFill="1" applyBorder="1" applyAlignment="1">
      <alignment horizontal="center"/>
    </xf>
    <xf numFmtId="164" fontId="0" fillId="0" borderId="117" xfId="0" applyNumberFormat="1" applyBorder="1" applyAlignment="1">
      <alignment vertical="center"/>
    </xf>
    <xf numFmtId="164" fontId="0" fillId="0" borderId="118" xfId="0" applyNumberFormat="1" applyBorder="1" applyAlignment="1">
      <alignment vertical="center"/>
    </xf>
    <xf numFmtId="164" fontId="0" fillId="0" borderId="119" xfId="0" applyNumberFormat="1" applyBorder="1" applyAlignment="1">
      <alignment vertical="center"/>
    </xf>
    <xf numFmtId="0" fontId="20" fillId="5" borderId="17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1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1" fontId="39" fillId="0" borderId="0" xfId="3" applyNumberFormat="1" applyFont="1" applyAlignment="1">
      <alignment horizontal="left" vertical="center" wrapText="1"/>
    </xf>
    <xf numFmtId="0" fontId="0" fillId="4" borderId="0" xfId="0" applyFill="1"/>
    <xf numFmtId="0" fontId="40" fillId="0" borderId="0" xfId="0" applyFont="1"/>
    <xf numFmtId="0" fontId="41" fillId="0" borderId="0" xfId="0" applyFont="1"/>
    <xf numFmtId="44" fontId="40" fillId="0" borderId="0" xfId="1" applyFont="1" applyAlignment="1"/>
    <xf numFmtId="0" fontId="41" fillId="0" borderId="0" xfId="0" applyFont="1" applyAlignment="1">
      <alignment horizontal="center"/>
    </xf>
    <xf numFmtId="0" fontId="41" fillId="4" borderId="0" xfId="0" applyFont="1" applyFill="1" applyAlignment="1">
      <alignment horizontal="center"/>
    </xf>
    <xf numFmtId="0" fontId="40" fillId="12" borderId="0" xfId="0" applyFont="1" applyFill="1"/>
    <xf numFmtId="1" fontId="39" fillId="0" borderId="0" xfId="3" applyNumberFormat="1" applyFont="1" applyAlignment="1">
      <alignment horizontal="left" vertical="center"/>
    </xf>
    <xf numFmtId="0" fontId="40" fillId="0" borderId="0" xfId="0" applyFont="1" applyAlignment="1">
      <alignment horizontal="center"/>
    </xf>
    <xf numFmtId="0" fontId="40" fillId="12" borderId="0" xfId="0" applyFont="1" applyFill="1" applyAlignment="1">
      <alignment horizontal="center"/>
    </xf>
    <xf numFmtId="0" fontId="4" fillId="5" borderId="30" xfId="3" applyFont="1" applyFill="1" applyBorder="1" applyAlignment="1">
      <alignment horizontal="center" vertical="center" wrapText="1"/>
    </xf>
    <xf numFmtId="0" fontId="4" fillId="5" borderId="29" xfId="3" applyFont="1" applyFill="1" applyBorder="1" applyAlignment="1">
      <alignment horizontal="center" vertical="center" wrapText="1"/>
    </xf>
    <xf numFmtId="0" fontId="4" fillId="5" borderId="83" xfId="3" applyFont="1" applyFill="1" applyBorder="1" applyAlignment="1">
      <alignment horizontal="center" vertical="center" wrapText="1"/>
    </xf>
    <xf numFmtId="1" fontId="18" fillId="5" borderId="133" xfId="3" applyNumberFormat="1" applyFont="1" applyFill="1" applyBorder="1" applyAlignment="1">
      <alignment horizontal="center" vertical="center"/>
    </xf>
    <xf numFmtId="1" fontId="18" fillId="5" borderId="134" xfId="3" applyNumberFormat="1" applyFont="1" applyFill="1" applyBorder="1" applyAlignment="1">
      <alignment horizontal="center" vertical="center"/>
    </xf>
    <xf numFmtId="1" fontId="18" fillId="5" borderId="135" xfId="3" applyNumberFormat="1" applyFont="1" applyFill="1" applyBorder="1" applyAlignment="1">
      <alignment horizontal="center" vertical="center" wrapText="1"/>
    </xf>
    <xf numFmtId="1" fontId="4" fillId="5" borderId="117" xfId="1" applyNumberFormat="1" applyFont="1" applyFill="1" applyBorder="1" applyAlignment="1" applyProtection="1">
      <alignment horizontal="center"/>
    </xf>
    <xf numFmtId="1" fontId="4" fillId="5" borderId="19" xfId="1" applyNumberFormat="1" applyFont="1" applyFill="1" applyBorder="1" applyAlignment="1" applyProtection="1">
      <alignment horizontal="center"/>
    </xf>
    <xf numFmtId="1" fontId="4" fillId="5" borderId="119" xfId="3" applyNumberFormat="1" applyFont="1" applyFill="1" applyBorder="1" applyAlignment="1">
      <alignment horizontal="center"/>
    </xf>
    <xf numFmtId="0" fontId="4" fillId="5" borderId="136" xfId="3" applyFont="1" applyFill="1" applyBorder="1" applyAlignment="1">
      <alignment horizontal="right" vertical="center"/>
    </xf>
    <xf numFmtId="0" fontId="4" fillId="5" borderId="141" xfId="3" applyFont="1" applyFill="1" applyBorder="1" applyAlignment="1">
      <alignment horizontal="left"/>
    </xf>
    <xf numFmtId="0" fontId="4" fillId="5" borderId="92" xfId="3" applyFont="1" applyFill="1" applyBorder="1" applyAlignment="1">
      <alignment horizontal="left"/>
    </xf>
    <xf numFmtId="0" fontId="2" fillId="2" borderId="104" xfId="3" applyFill="1" applyBorder="1"/>
    <xf numFmtId="0" fontId="2" fillId="2" borderId="105" xfId="3" applyFill="1" applyBorder="1"/>
    <xf numFmtId="0" fontId="2" fillId="2" borderId="0" xfId="3" applyFill="1" applyAlignment="1">
      <alignment horizontal="left"/>
    </xf>
    <xf numFmtId="0" fontId="2" fillId="5" borderId="142" xfId="3" applyFill="1" applyBorder="1" applyAlignment="1">
      <alignment horizontal="right"/>
    </xf>
    <xf numFmtId="0" fontId="2" fillId="5" borderId="143" xfId="3" applyFill="1" applyBorder="1" applyAlignment="1">
      <alignment horizontal="right" vertical="center"/>
    </xf>
    <xf numFmtId="0" fontId="2" fillId="5" borderId="144" xfId="3" applyFill="1" applyBorder="1" applyAlignment="1">
      <alignment horizontal="right" vertical="center"/>
    </xf>
    <xf numFmtId="0" fontId="2" fillId="5" borderId="145" xfId="3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0" xfId="3" applyFont="1" applyProtection="1">
      <protection locked="0"/>
    </xf>
    <xf numFmtId="0" fontId="4" fillId="5" borderId="27" xfId="3" applyFont="1" applyFill="1" applyBorder="1" applyAlignment="1">
      <alignment horizontal="center" vertical="center" wrapText="1"/>
    </xf>
    <xf numFmtId="0" fontId="4" fillId="5" borderId="28" xfId="3" applyFont="1" applyFill="1" applyBorder="1" applyAlignment="1">
      <alignment horizontal="center" vertical="center" wrapText="1"/>
    </xf>
    <xf numFmtId="0" fontId="43" fillId="5" borderId="93" xfId="3" applyFont="1" applyFill="1" applyBorder="1" applyAlignment="1">
      <alignment horizontal="center"/>
    </xf>
    <xf numFmtId="0" fontId="22" fillId="0" borderId="0" xfId="0" applyFont="1" applyProtection="1">
      <protection locked="0"/>
    </xf>
    <xf numFmtId="0" fontId="4" fillId="2" borderId="0" xfId="3" applyFont="1" applyFill="1" applyAlignment="1">
      <alignment horizontal="left"/>
    </xf>
    <xf numFmtId="0" fontId="22" fillId="0" borderId="0" xfId="0" applyFont="1" applyAlignment="1" applyProtection="1">
      <alignment horizontal="center"/>
      <protection locked="0"/>
    </xf>
    <xf numFmtId="0" fontId="22" fillId="0" borderId="18" xfId="0" applyFont="1" applyBorder="1" applyAlignment="1">
      <alignment horizontal="right" vertical="center"/>
    </xf>
    <xf numFmtId="0" fontId="4" fillId="0" borderId="89" xfId="3" applyFont="1" applyBorder="1" applyAlignment="1">
      <alignment horizontal="center" vertical="center" wrapText="1"/>
    </xf>
    <xf numFmtId="0" fontId="4" fillId="0" borderId="90" xfId="3" applyFont="1" applyBorder="1" applyAlignment="1">
      <alignment horizontal="center" vertical="center" wrapText="1"/>
    </xf>
    <xf numFmtId="0" fontId="4" fillId="7" borderId="116" xfId="3" applyFont="1" applyFill="1" applyBorder="1" applyAlignment="1">
      <alignment horizontal="center" vertical="center" wrapText="1"/>
    </xf>
    <xf numFmtId="164" fontId="4" fillId="7" borderId="116" xfId="3" applyNumberFormat="1" applyFont="1" applyFill="1" applyBorder="1" applyAlignment="1">
      <alignment horizontal="right" vertical="center" wrapText="1"/>
    </xf>
    <xf numFmtId="0" fontId="4" fillId="7" borderId="91" xfId="3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center"/>
    </xf>
    <xf numFmtId="0" fontId="3" fillId="2" borderId="16" xfId="3" applyFont="1" applyFill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48" fillId="5" borderId="138" xfId="3" applyFont="1" applyFill="1" applyBorder="1" applyAlignment="1">
      <alignment horizontal="left" vertical="center" wrapText="1"/>
    </xf>
    <xf numFmtId="0" fontId="4" fillId="0" borderId="18" xfId="3" applyFont="1" applyBorder="1" applyAlignment="1">
      <alignment horizontal="right" vertical="center"/>
    </xf>
    <xf numFmtId="9" fontId="4" fillId="0" borderId="0" xfId="3" applyNumberFormat="1" applyFont="1" applyAlignment="1">
      <alignment vertical="center"/>
    </xf>
    <xf numFmtId="49" fontId="5" fillId="4" borderId="100" xfId="3" applyNumberFormat="1" applyFont="1" applyFill="1" applyBorder="1" applyAlignment="1" applyProtection="1">
      <alignment vertical="center"/>
      <protection locked="0"/>
    </xf>
    <xf numFmtId="49" fontId="5" fillId="4" borderId="102" xfId="3" applyNumberFormat="1" applyFont="1" applyFill="1" applyBorder="1" applyAlignment="1" applyProtection="1">
      <alignment vertical="center"/>
      <protection locked="0"/>
    </xf>
    <xf numFmtId="49" fontId="51" fillId="4" borderId="102" xfId="4" applyNumberFormat="1" applyFont="1" applyFill="1" applyBorder="1" applyAlignment="1" applyProtection="1">
      <alignment vertical="center"/>
      <protection locked="0"/>
    </xf>
    <xf numFmtId="49" fontId="5" fillId="4" borderId="103" xfId="3" applyNumberFormat="1" applyFont="1" applyFill="1" applyBorder="1" applyAlignment="1" applyProtection="1">
      <alignment vertical="center"/>
      <protection locked="0"/>
    </xf>
    <xf numFmtId="0" fontId="5" fillId="4" borderId="146" xfId="3" applyFont="1" applyFill="1" applyBorder="1" applyAlignment="1" applyProtection="1">
      <alignment horizontal="center" vertical="center"/>
      <protection locked="0"/>
    </xf>
    <xf numFmtId="0" fontId="52" fillId="4" borderId="147" xfId="0" applyFont="1" applyFill="1" applyBorder="1" applyAlignment="1" applyProtection="1">
      <alignment horizontal="center"/>
      <protection locked="0"/>
    </xf>
    <xf numFmtId="0" fontId="4" fillId="4" borderId="13" xfId="3" applyFont="1" applyFill="1" applyBorder="1" applyAlignment="1" applyProtection="1">
      <alignment horizontal="left"/>
      <protection locked="0"/>
    </xf>
    <xf numFmtId="0" fontId="2" fillId="4" borderId="13" xfId="3" applyFill="1" applyBorder="1" applyAlignment="1" applyProtection="1">
      <alignment horizontal="left"/>
      <protection locked="0"/>
    </xf>
    <xf numFmtId="0" fontId="2" fillId="4" borderId="112" xfId="3" applyFill="1" applyBorder="1" applyAlignment="1" applyProtection="1">
      <alignment horizontal="left"/>
      <protection locked="0"/>
    </xf>
    <xf numFmtId="0" fontId="4" fillId="4" borderId="114" xfId="3" applyFont="1" applyFill="1" applyBorder="1" applyAlignment="1" applyProtection="1">
      <alignment horizontal="left"/>
      <protection locked="0"/>
    </xf>
    <xf numFmtId="0" fontId="4" fillId="4" borderId="115" xfId="3" applyFont="1" applyFill="1" applyBorder="1" applyAlignment="1" applyProtection="1">
      <alignment horizontal="left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5" fillId="4" borderId="139" xfId="3" applyFont="1" applyFill="1" applyBorder="1" applyAlignment="1" applyProtection="1">
      <alignment horizontal="left" vertical="center"/>
      <protection locked="0"/>
    </xf>
    <xf numFmtId="0" fontId="5" fillId="4" borderId="107" xfId="3" applyFont="1" applyFill="1" applyBorder="1" applyAlignment="1" applyProtection="1">
      <alignment horizontal="center" vertical="center"/>
      <protection locked="0"/>
    </xf>
    <xf numFmtId="0" fontId="15" fillId="0" borderId="62" xfId="0" applyFont="1" applyBorder="1" applyAlignment="1">
      <alignment horizontal="left"/>
    </xf>
    <xf numFmtId="0" fontId="4" fillId="13" borderId="15" xfId="0" applyFont="1" applyFill="1" applyBorder="1"/>
    <xf numFmtId="0" fontId="54" fillId="13" borderId="95" xfId="0" applyFont="1" applyFill="1" applyBorder="1"/>
    <xf numFmtId="0" fontId="4" fillId="13" borderId="18" xfId="0" applyFont="1" applyFill="1" applyBorder="1"/>
    <xf numFmtId="0" fontId="54" fillId="13" borderId="97" xfId="0" applyFont="1" applyFill="1" applyBorder="1"/>
    <xf numFmtId="0" fontId="44" fillId="13" borderId="18" xfId="0" applyFont="1" applyFill="1" applyBorder="1"/>
    <xf numFmtId="0" fontId="54" fillId="13" borderId="97" xfId="0" applyFont="1" applyFill="1" applyBorder="1" applyAlignment="1">
      <alignment horizontal="left"/>
    </xf>
    <xf numFmtId="0" fontId="44" fillId="13" borderId="4" xfId="0" applyFont="1" applyFill="1" applyBorder="1"/>
    <xf numFmtId="0" fontId="54" fillId="13" borderId="98" xfId="0" applyFont="1" applyFill="1" applyBorder="1" applyAlignment="1">
      <alignment horizontal="left"/>
    </xf>
    <xf numFmtId="0" fontId="41" fillId="0" borderId="15" xfId="0" applyFont="1" applyBorder="1"/>
    <xf numFmtId="0" fontId="22" fillId="11" borderId="42" xfId="0" applyFont="1" applyFill="1" applyBorder="1" applyAlignment="1">
      <alignment horizontal="center" vertical="center" wrapText="1"/>
    </xf>
    <xf numFmtId="0" fontId="22" fillId="11" borderId="45" xfId="0" applyFont="1" applyFill="1" applyBorder="1" applyAlignment="1">
      <alignment horizontal="center" vertical="center" wrapText="1"/>
    </xf>
    <xf numFmtId="0" fontId="22" fillId="11" borderId="47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15" fillId="11" borderId="48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center"/>
    </xf>
    <xf numFmtId="0" fontId="26" fillId="4" borderId="17" xfId="0" applyFont="1" applyFill="1" applyBorder="1" applyAlignment="1">
      <alignment horizontal="center"/>
    </xf>
    <xf numFmtId="0" fontId="24" fillId="4" borderId="1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19" xfId="0" applyFont="1" applyFill="1" applyBorder="1" applyAlignment="1">
      <alignment horizontal="center"/>
    </xf>
    <xf numFmtId="0" fontId="25" fillId="10" borderId="4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0" fontId="25" fillId="10" borderId="21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left" vertical="center" wrapText="1"/>
    </xf>
    <xf numFmtId="0" fontId="15" fillId="11" borderId="38" xfId="0" applyFont="1" applyFill="1" applyBorder="1" applyAlignment="1">
      <alignment horizontal="left" vertical="center" wrapText="1"/>
    </xf>
    <xf numFmtId="0" fontId="15" fillId="11" borderId="0" xfId="0" applyFont="1" applyFill="1" applyAlignment="1">
      <alignment horizontal="left"/>
    </xf>
    <xf numFmtId="0" fontId="15" fillId="11" borderId="35" xfId="0" applyFont="1" applyFill="1" applyBorder="1" applyAlignment="1">
      <alignment horizontal="left"/>
    </xf>
    <xf numFmtId="0" fontId="15" fillId="11" borderId="40" xfId="0" applyFont="1" applyFill="1" applyBorder="1" applyAlignment="1">
      <alignment horizontal="left" vertical="center" wrapText="1"/>
    </xf>
    <xf numFmtId="0" fontId="15" fillId="11" borderId="4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2" fillId="11" borderId="36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22" fillId="11" borderId="39" xfId="0" applyFont="1" applyFill="1" applyBorder="1" applyAlignment="1">
      <alignment horizontal="center" vertical="center" wrapText="1"/>
    </xf>
    <xf numFmtId="0" fontId="22" fillId="11" borderId="64" xfId="0" applyFont="1" applyFill="1" applyBorder="1" applyAlignment="1">
      <alignment horizontal="center" vertical="center"/>
    </xf>
    <xf numFmtId="0" fontId="22" fillId="11" borderId="67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center" vertical="center"/>
    </xf>
    <xf numFmtId="0" fontId="15" fillId="11" borderId="68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left" wrapText="1"/>
    </xf>
    <xf numFmtId="0" fontId="15" fillId="11" borderId="66" xfId="0" applyFont="1" applyFill="1" applyBorder="1" applyAlignment="1">
      <alignment horizontal="left" wrapText="1"/>
    </xf>
    <xf numFmtId="0" fontId="15" fillId="11" borderId="51" xfId="0" applyFont="1" applyFill="1" applyBorder="1" applyAlignment="1">
      <alignment horizontal="center" vertical="center"/>
    </xf>
    <xf numFmtId="0" fontId="15" fillId="11" borderId="54" xfId="0" applyFont="1" applyFill="1" applyBorder="1" applyAlignment="1">
      <alignment horizontal="center" vertical="center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22" fillId="11" borderId="56" xfId="0" applyFont="1" applyFill="1" applyBorder="1" applyAlignment="1">
      <alignment horizontal="center" vertical="center" wrapText="1"/>
    </xf>
    <xf numFmtId="0" fontId="22" fillId="11" borderId="59" xfId="0" applyFont="1" applyFill="1" applyBorder="1" applyAlignment="1">
      <alignment horizontal="center" vertical="center" wrapText="1"/>
    </xf>
    <xf numFmtId="0" fontId="22" fillId="11" borderId="61" xfId="0" applyFont="1" applyFill="1" applyBorder="1" applyAlignment="1">
      <alignment horizontal="center" vertical="center" wrapText="1"/>
    </xf>
    <xf numFmtId="0" fontId="15" fillId="11" borderId="57" xfId="0" applyFont="1" applyFill="1" applyBorder="1" applyAlignment="1">
      <alignment horizontal="center" vertical="center"/>
    </xf>
    <xf numFmtId="0" fontId="15" fillId="11" borderId="62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left" vertical="center" wrapText="1"/>
    </xf>
    <xf numFmtId="0" fontId="6" fillId="10" borderId="12" xfId="3" applyFont="1" applyFill="1" applyBorder="1" applyAlignment="1">
      <alignment horizontal="center" vertical="top" wrapText="1"/>
    </xf>
    <xf numFmtId="0" fontId="6" fillId="10" borderId="13" xfId="3" applyFont="1" applyFill="1" applyBorder="1" applyAlignment="1">
      <alignment horizontal="center" vertical="top" wrapText="1"/>
    </xf>
    <xf numFmtId="0" fontId="6" fillId="10" borderId="14" xfId="3" applyFont="1" applyFill="1" applyBorder="1" applyAlignment="1">
      <alignment horizontal="center" vertical="top" wrapText="1"/>
    </xf>
    <xf numFmtId="0" fontId="16" fillId="2" borderId="15" xfId="3" applyFont="1" applyFill="1" applyBorder="1" applyAlignment="1" applyProtection="1">
      <alignment horizontal="left" vertical="top" wrapText="1"/>
      <protection hidden="1"/>
    </xf>
    <xf numFmtId="0" fontId="16" fillId="2" borderId="16" xfId="3" applyFont="1" applyFill="1" applyBorder="1" applyAlignment="1" applyProtection="1">
      <alignment horizontal="left" vertical="top" wrapText="1"/>
      <protection hidden="1"/>
    </xf>
    <xf numFmtId="0" fontId="52" fillId="4" borderId="97" xfId="0" applyFont="1" applyFill="1" applyBorder="1" applyAlignment="1" applyProtection="1">
      <alignment horizontal="center" vertical="center" wrapText="1"/>
      <protection locked="0"/>
    </xf>
    <xf numFmtId="0" fontId="52" fillId="4" borderId="140" xfId="0" applyFont="1" applyFill="1" applyBorder="1" applyAlignment="1" applyProtection="1">
      <alignment horizontal="center" vertical="center" wrapText="1"/>
      <protection locked="0"/>
    </xf>
    <xf numFmtId="0" fontId="4" fillId="4" borderId="114" xfId="3" applyFont="1" applyFill="1" applyBorder="1" applyAlignment="1" applyProtection="1">
      <alignment horizontal="left" vertical="center"/>
      <protection locked="0"/>
    </xf>
    <xf numFmtId="0" fontId="4" fillId="5" borderId="113" xfId="3" applyFont="1" applyFill="1" applyBorder="1" applyAlignment="1">
      <alignment horizontal="right"/>
    </xf>
    <xf numFmtId="0" fontId="4" fillId="5" borderId="114" xfId="3" applyFont="1" applyFill="1" applyBorder="1" applyAlignment="1">
      <alignment horizontal="right"/>
    </xf>
    <xf numFmtId="0" fontId="4" fillId="5" borderId="137" xfId="3" applyFont="1" applyFill="1" applyBorder="1" applyAlignment="1">
      <alignment horizontal="right"/>
    </xf>
    <xf numFmtId="0" fontId="4" fillId="5" borderId="12" xfId="3" applyFont="1" applyFill="1" applyBorder="1" applyAlignment="1">
      <alignment horizontal="center"/>
    </xf>
    <xf numFmtId="0" fontId="4" fillId="5" borderId="13" xfId="3" applyFont="1" applyFill="1" applyBorder="1" applyAlignment="1">
      <alignment horizontal="center"/>
    </xf>
    <xf numFmtId="0" fontId="4" fillId="5" borderId="83" xfId="3" applyFont="1" applyFill="1" applyBorder="1" applyAlignment="1">
      <alignment horizontal="center"/>
    </xf>
    <xf numFmtId="0" fontId="4" fillId="5" borderId="84" xfId="3" applyFont="1" applyFill="1" applyBorder="1" applyAlignment="1">
      <alignment horizontal="center" vertical="center" wrapText="1"/>
    </xf>
    <xf numFmtId="0" fontId="4" fillId="5" borderId="131" xfId="3" applyFont="1" applyFill="1" applyBorder="1" applyAlignment="1">
      <alignment horizontal="center" vertical="center" wrapText="1"/>
    </xf>
    <xf numFmtId="0" fontId="4" fillId="5" borderId="132" xfId="3" applyFont="1" applyFill="1" applyBorder="1" applyAlignment="1">
      <alignment horizontal="center" vertical="center" wrapText="1"/>
    </xf>
    <xf numFmtId="0" fontId="4" fillId="5" borderId="131" xfId="3" applyFont="1" applyFill="1" applyBorder="1" applyAlignment="1">
      <alignment horizontal="center" vertical="center"/>
    </xf>
    <xf numFmtId="0" fontId="4" fillId="5" borderId="132" xfId="3" applyFont="1" applyFill="1" applyBorder="1" applyAlignment="1">
      <alignment horizontal="center" vertical="center"/>
    </xf>
    <xf numFmtId="0" fontId="4" fillId="5" borderId="12" xfId="3" applyFont="1" applyFill="1" applyBorder="1" applyAlignment="1">
      <alignment horizontal="center" vertical="center" wrapText="1"/>
    </xf>
    <xf numFmtId="0" fontId="4" fillId="5" borderId="13" xfId="3" applyFont="1" applyFill="1" applyBorder="1" applyAlignment="1">
      <alignment horizontal="center" vertical="center" wrapText="1"/>
    </xf>
    <xf numFmtId="0" fontId="4" fillId="5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left" vertical="top" wrapText="1"/>
    </xf>
    <xf numFmtId="0" fontId="5" fillId="3" borderId="16" xfId="3" applyFont="1" applyFill="1" applyBorder="1" applyAlignment="1">
      <alignment horizontal="left" vertical="top" wrapText="1"/>
    </xf>
    <xf numFmtId="0" fontId="5" fillId="3" borderId="17" xfId="3" applyFont="1" applyFill="1" applyBorder="1" applyAlignment="1">
      <alignment horizontal="left" vertical="top" wrapText="1"/>
    </xf>
    <xf numFmtId="0" fontId="5" fillId="3" borderId="18" xfId="3" applyFont="1" applyFill="1" applyBorder="1" applyAlignment="1">
      <alignment horizontal="left" vertical="top" wrapText="1"/>
    </xf>
    <xf numFmtId="0" fontId="5" fillId="3" borderId="0" xfId="3" applyFont="1" applyFill="1" applyAlignment="1">
      <alignment horizontal="left" vertical="top" wrapText="1"/>
    </xf>
    <xf numFmtId="0" fontId="5" fillId="3" borderId="19" xfId="3" applyFont="1" applyFill="1" applyBorder="1" applyAlignment="1">
      <alignment horizontal="left" vertical="top" wrapText="1"/>
    </xf>
    <xf numFmtId="0" fontId="5" fillId="3" borderId="4" xfId="3" applyFont="1" applyFill="1" applyBorder="1" applyAlignment="1">
      <alignment horizontal="left" vertical="top" wrapText="1"/>
    </xf>
    <xf numFmtId="0" fontId="5" fillId="3" borderId="20" xfId="3" applyFont="1" applyFill="1" applyBorder="1" applyAlignment="1">
      <alignment horizontal="left" vertical="top" wrapText="1"/>
    </xf>
    <xf numFmtId="0" fontId="5" fillId="3" borderId="21" xfId="3" applyFont="1" applyFill="1" applyBorder="1" applyAlignment="1">
      <alignment horizontal="left" vertical="top" wrapText="1"/>
    </xf>
    <xf numFmtId="0" fontId="57" fillId="6" borderId="12" xfId="3" applyFont="1" applyFill="1" applyBorder="1" applyAlignment="1">
      <alignment horizontal="center"/>
    </xf>
    <xf numFmtId="0" fontId="57" fillId="6" borderId="13" xfId="3" applyFont="1" applyFill="1" applyBorder="1" applyAlignment="1">
      <alignment horizontal="center"/>
    </xf>
    <xf numFmtId="0" fontId="57" fillId="6" borderId="14" xfId="3" applyFont="1" applyFill="1" applyBorder="1" applyAlignment="1">
      <alignment horizontal="center"/>
    </xf>
    <xf numFmtId="0" fontId="55" fillId="5" borderId="125" xfId="3" applyFont="1" applyFill="1" applyBorder="1" applyAlignment="1">
      <alignment horizontal="center" vertical="center" wrapText="1"/>
    </xf>
    <xf numFmtId="0" fontId="4" fillId="5" borderId="126" xfId="3" applyFont="1" applyFill="1" applyBorder="1" applyAlignment="1">
      <alignment horizontal="center" vertical="center" wrapText="1"/>
    </xf>
    <xf numFmtId="0" fontId="4" fillId="5" borderId="127" xfId="3" applyFont="1" applyFill="1" applyBorder="1" applyAlignment="1">
      <alignment horizontal="center" vertical="center" wrapText="1"/>
    </xf>
    <xf numFmtId="0" fontId="4" fillId="5" borderId="128" xfId="3" applyFont="1" applyFill="1" applyBorder="1" applyAlignment="1">
      <alignment horizontal="center" vertical="center" wrapText="1"/>
    </xf>
    <xf numFmtId="0" fontId="5" fillId="4" borderId="129" xfId="3" applyFont="1" applyFill="1" applyBorder="1" applyAlignment="1" applyProtection="1">
      <alignment horizontal="center" vertical="center" wrapText="1"/>
      <protection locked="0"/>
    </xf>
    <xf numFmtId="0" fontId="5" fillId="4" borderId="130" xfId="3" applyFont="1" applyFill="1" applyBorder="1" applyAlignment="1" applyProtection="1">
      <alignment horizontal="center" vertical="center" wrapText="1"/>
      <protection locked="0"/>
    </xf>
    <xf numFmtId="0" fontId="5" fillId="4" borderId="121" xfId="3" applyFont="1" applyFill="1" applyBorder="1" applyAlignment="1" applyProtection="1">
      <alignment horizontal="center" vertical="center" wrapText="1"/>
      <protection locked="0"/>
    </xf>
    <xf numFmtId="0" fontId="5" fillId="4" borderId="122" xfId="3" applyFont="1" applyFill="1" applyBorder="1" applyAlignment="1" applyProtection="1">
      <alignment horizontal="center" vertical="center" wrapText="1"/>
      <protection locked="0"/>
    </xf>
    <xf numFmtId="0" fontId="5" fillId="4" borderId="123" xfId="3" applyFont="1" applyFill="1" applyBorder="1" applyAlignment="1" applyProtection="1">
      <alignment horizontal="center" vertical="center" wrapText="1"/>
      <protection locked="0"/>
    </xf>
    <xf numFmtId="0" fontId="5" fillId="4" borderId="124" xfId="3" applyFont="1" applyFill="1" applyBorder="1" applyAlignment="1" applyProtection="1">
      <alignment horizontal="center" vertical="center" wrapText="1"/>
      <protection locked="0"/>
    </xf>
    <xf numFmtId="0" fontId="4" fillId="4" borderId="13" xfId="3" applyFont="1" applyFill="1" applyBorder="1" applyAlignment="1" applyProtection="1">
      <alignment horizontal="left" vertical="center"/>
      <protection locked="0"/>
    </xf>
    <xf numFmtId="0" fontId="4" fillId="5" borderId="111" xfId="3" applyFont="1" applyFill="1" applyBorder="1" applyAlignment="1">
      <alignment horizontal="right"/>
    </xf>
    <xf numFmtId="0" fontId="4" fillId="5" borderId="13" xfId="3" applyFont="1" applyFill="1" applyBorder="1" applyAlignment="1">
      <alignment horizontal="right"/>
    </xf>
    <xf numFmtId="0" fontId="4" fillId="5" borderId="30" xfId="3" applyFont="1" applyFill="1" applyBorder="1" applyAlignment="1">
      <alignment horizontal="right"/>
    </xf>
    <xf numFmtId="0" fontId="49" fillId="4" borderId="94" xfId="0" applyFont="1" applyFill="1" applyBorder="1" applyAlignment="1" applyProtection="1">
      <alignment horizontal="left" vertical="center"/>
      <protection locked="0"/>
    </xf>
    <xf numFmtId="0" fontId="49" fillId="4" borderId="95" xfId="0" applyFont="1" applyFill="1" applyBorder="1" applyAlignment="1" applyProtection="1">
      <alignment horizontal="left" vertical="center"/>
      <protection locked="0"/>
    </xf>
    <xf numFmtId="0" fontId="49" fillId="4" borderId="96" xfId="0" applyFont="1" applyFill="1" applyBorder="1" applyAlignment="1" applyProtection="1">
      <alignment horizontal="left"/>
      <protection locked="0"/>
    </xf>
    <xf numFmtId="0" fontId="49" fillId="4" borderId="97" xfId="0" applyFont="1" applyFill="1" applyBorder="1" applyAlignment="1" applyProtection="1">
      <alignment horizontal="left"/>
      <protection locked="0"/>
    </xf>
    <xf numFmtId="0" fontId="15" fillId="5" borderId="150" xfId="0" applyFont="1" applyFill="1" applyBorder="1" applyAlignment="1" applyProtection="1">
      <alignment horizontal="center"/>
      <protection locked="0"/>
    </xf>
    <xf numFmtId="0" fontId="15" fillId="5" borderId="151" xfId="0" applyFont="1" applyFill="1" applyBorder="1" applyAlignment="1" applyProtection="1">
      <alignment horizontal="center"/>
      <protection locked="0"/>
    </xf>
    <xf numFmtId="0" fontId="22" fillId="0" borderId="29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12" xfId="0" applyFont="1" applyBorder="1" applyAlignment="1">
      <alignment horizontal="left"/>
    </xf>
    <xf numFmtId="0" fontId="4" fillId="0" borderId="111" xfId="3" applyFont="1" applyBorder="1" applyAlignment="1">
      <alignment horizontal="right"/>
    </xf>
    <xf numFmtId="0" fontId="4" fillId="0" borderId="13" xfId="3" applyFont="1" applyBorder="1" applyAlignment="1">
      <alignment horizontal="right"/>
    </xf>
    <xf numFmtId="0" fontId="4" fillId="0" borderId="30" xfId="3" applyFont="1" applyBorder="1" applyAlignment="1">
      <alignment horizontal="right"/>
    </xf>
    <xf numFmtId="0" fontId="42" fillId="6" borderId="108" xfId="0" applyFont="1" applyFill="1" applyBorder="1" applyAlignment="1">
      <alignment horizontal="center" vertical="center"/>
    </xf>
    <xf numFmtId="0" fontId="42" fillId="6" borderId="109" xfId="0" applyFont="1" applyFill="1" applyBorder="1" applyAlignment="1">
      <alignment horizontal="center" vertical="center"/>
    </xf>
    <xf numFmtId="0" fontId="42" fillId="6" borderId="110" xfId="0" applyFont="1" applyFill="1" applyBorder="1" applyAlignment="1">
      <alignment horizontal="center" vertical="center"/>
    </xf>
    <xf numFmtId="0" fontId="4" fillId="5" borderId="80" xfId="3" applyFont="1" applyFill="1" applyBorder="1" applyAlignment="1">
      <alignment horizontal="center" vertical="center" wrapText="1"/>
    </xf>
    <xf numFmtId="0" fontId="4" fillId="5" borderId="80" xfId="3" applyFont="1" applyFill="1" applyBorder="1" applyAlignment="1">
      <alignment horizontal="center" vertical="center"/>
    </xf>
    <xf numFmtId="0" fontId="4" fillId="5" borderId="82" xfId="3" applyFont="1" applyFill="1" applyBorder="1" applyAlignment="1">
      <alignment horizontal="center" vertical="center"/>
    </xf>
    <xf numFmtId="0" fontId="4" fillId="5" borderId="81" xfId="3" applyFont="1" applyFill="1" applyBorder="1" applyAlignment="1">
      <alignment horizontal="center" vertical="center" wrapText="1"/>
    </xf>
    <xf numFmtId="0" fontId="4" fillId="5" borderId="83" xfId="3" applyFont="1" applyFill="1" applyBorder="1" applyAlignment="1">
      <alignment horizontal="center" vertical="center" wrapText="1"/>
    </xf>
    <xf numFmtId="0" fontId="36" fillId="6" borderId="12" xfId="3" applyFont="1" applyFill="1" applyBorder="1" applyAlignment="1">
      <alignment horizontal="center" wrapText="1"/>
    </xf>
    <xf numFmtId="0" fontId="36" fillId="6" borderId="13" xfId="3" applyFont="1" applyFill="1" applyBorder="1" applyAlignment="1">
      <alignment horizontal="center"/>
    </xf>
    <xf numFmtId="0" fontId="36" fillId="6" borderId="14" xfId="3" applyFont="1" applyFill="1" applyBorder="1" applyAlignment="1">
      <alignment horizontal="center"/>
    </xf>
    <xf numFmtId="0" fontId="4" fillId="5" borderId="148" xfId="3" applyFont="1" applyFill="1" applyBorder="1" applyAlignment="1">
      <alignment horizontal="center" vertical="center" wrapText="1"/>
    </xf>
    <xf numFmtId="0" fontId="4" fillId="5" borderId="149" xfId="3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5" borderId="19" xfId="0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8" fillId="5" borderId="154" xfId="0" applyFont="1" applyFill="1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8" fillId="5" borderId="154" xfId="0" applyFont="1" applyFill="1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6" xfId="0" applyBorder="1" applyAlignment="1">
      <alignment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8" fillId="5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16" fontId="8" fillId="0" borderId="0" xfId="0" quotePrefix="1" applyNumberFormat="1" applyFont="1" applyAlignment="1">
      <alignment horizontal="center"/>
    </xf>
    <xf numFmtId="0" fontId="8" fillId="5" borderId="155" xfId="0" applyFont="1" applyFill="1" applyBorder="1" applyAlignment="1">
      <alignment horizontal="center" vertical="center"/>
    </xf>
    <xf numFmtId="0" fontId="8" fillId="5" borderId="153" xfId="0" applyFont="1" applyFill="1" applyBorder="1" applyAlignment="1">
      <alignment horizontal="center" vertical="center"/>
    </xf>
    <xf numFmtId="0" fontId="8" fillId="5" borderId="159" xfId="0" applyFont="1" applyFill="1" applyBorder="1" applyAlignment="1">
      <alignment horizontal="center" vertical="center"/>
    </xf>
    <xf numFmtId="0" fontId="8" fillId="5" borderId="160" xfId="0" applyFont="1" applyFill="1" applyBorder="1" applyAlignment="1">
      <alignment horizontal="center" vertical="center"/>
    </xf>
    <xf numFmtId="0" fontId="8" fillId="5" borderId="158" xfId="0" applyFont="1" applyFill="1" applyBorder="1" applyAlignment="1">
      <alignment horizontal="center" vertical="center"/>
    </xf>
    <xf numFmtId="0" fontId="8" fillId="5" borderId="156" xfId="0" applyFont="1" applyFill="1" applyBorder="1" applyAlignment="1">
      <alignment horizontal="center" vertical="center"/>
    </xf>
    <xf numFmtId="0" fontId="8" fillId="5" borderId="161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14" fillId="0" borderId="20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5" borderId="152" xfId="0" applyFont="1" applyFill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70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0" borderId="12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0" fillId="0" borderId="4" xfId="0" applyBorder="1" applyAlignment="1"/>
    <xf numFmtId="0" fontId="0" fillId="0" borderId="20" xfId="0" applyBorder="1" applyAlignment="1"/>
    <xf numFmtId="0" fontId="10" fillId="0" borderId="18" xfId="0" applyFont="1" applyBorder="1" applyAlignment="1"/>
    <xf numFmtId="0" fontId="10" fillId="0" borderId="0" xfId="0" applyFont="1" applyAlignment="1"/>
    <xf numFmtId="0" fontId="10" fillId="0" borderId="19" xfId="0" applyFont="1" applyBorder="1" applyAlignment="1"/>
  </cellXfs>
  <cellStyles count="5">
    <cellStyle name="Currency" xfId="1" builtinId="4"/>
    <cellStyle name="Hyperlink" xfId="4" builtinId="8"/>
    <cellStyle name="Normal" xfId="0" builtinId="0"/>
    <cellStyle name="Normal_Kennametal Inc. Drill Reconditioning Form July 04 Revised Feb 05" xfId="3" xr:uid="{00000000-0005-0000-0000-000002000000}"/>
    <cellStyle name="Percent" xfId="2" builtinId="5"/>
  </cellStyles>
  <dxfs count="17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24393</xdr:colOff>
      <xdr:row>1</xdr:row>
      <xdr:rowOff>34848</xdr:rowOff>
    </xdr:from>
    <xdr:to>
      <xdr:col>13</xdr:col>
      <xdr:colOff>23232</xdr:colOff>
      <xdr:row>1</xdr:row>
      <xdr:rowOff>34848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4393" y="801494"/>
          <a:ext cx="1226518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11</xdr:col>
      <xdr:colOff>285750</xdr:colOff>
      <xdr:row>0</xdr:row>
      <xdr:rowOff>114300</xdr:rowOff>
    </xdr:from>
    <xdr:ext cx="1132339" cy="907477"/>
    <xdr:pic>
      <xdr:nvPicPr>
        <xdr:cNvPr id="3" name="Picture 12" descr="Kbwstack">
          <a:extLst>
            <a:ext uri="{FF2B5EF4-FFF2-40B4-BE49-F238E27FC236}">
              <a16:creationId xmlns:a16="http://schemas.microsoft.com/office/drawing/2014/main" id="{3680977E-0FF2-4287-A137-4957D11F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114300"/>
          <a:ext cx="1132339" cy="907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17317</xdr:colOff>
      <xdr:row>1</xdr:row>
      <xdr:rowOff>60612</xdr:rowOff>
    </xdr:from>
    <xdr:to>
      <xdr:col>9</xdr:col>
      <xdr:colOff>60612</xdr:colOff>
      <xdr:row>7</xdr:row>
      <xdr:rowOff>12048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1" y="121226"/>
          <a:ext cx="1757795" cy="1423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3073-0829-4FD9-9687-5C4B1E9C1612}">
  <sheetPr codeName="Sheet1">
    <tabColor rgb="FF00B050"/>
  </sheetPr>
  <dimension ref="B2:U33"/>
  <sheetViews>
    <sheetView topLeftCell="B1" zoomScale="110" zoomScaleNormal="110" workbookViewId="0">
      <selection activeCell="E14" sqref="E14:U14"/>
    </sheetView>
  </sheetViews>
  <sheetFormatPr defaultColWidth="8.85546875" defaultRowHeight="14.25"/>
  <cols>
    <col min="1" max="1" width="2.7109375" style="74" customWidth="1"/>
    <col min="2" max="2" width="17.7109375" style="74" customWidth="1"/>
    <col min="3" max="3" width="8.85546875" style="74"/>
    <col min="4" max="4" width="2.7109375" style="74" customWidth="1"/>
    <col min="5" max="15" width="8.85546875" style="74"/>
    <col min="16" max="16" width="10.7109375" style="74" customWidth="1"/>
    <col min="17" max="17" width="16.140625" style="74" customWidth="1"/>
    <col min="18" max="21" width="8.85546875" style="74"/>
    <col min="22" max="22" width="2.7109375" style="74" customWidth="1"/>
    <col min="23" max="16384" width="8.85546875" style="74"/>
  </cols>
  <sheetData>
    <row r="2" spans="2:21" ht="30">
      <c r="B2" s="238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40"/>
    </row>
    <row r="3" spans="2:21" ht="26.25">
      <c r="B3" s="241" t="s">
        <v>1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3"/>
    </row>
    <row r="4" spans="2:21" ht="26.25">
      <c r="B4" s="241" t="s">
        <v>2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3"/>
    </row>
    <row r="5" spans="2:21" ht="26.25">
      <c r="B5" s="241" t="s">
        <v>3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3"/>
    </row>
    <row r="6" spans="2:21" ht="28.5" thickBot="1">
      <c r="B6" s="244" t="s">
        <v>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6"/>
    </row>
    <row r="9" spans="2:21" ht="30">
      <c r="B9" s="253" t="s">
        <v>5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</row>
    <row r="10" spans="2:21" ht="15" thickBot="1"/>
    <row r="11" spans="2:21" ht="39.75" customHeight="1">
      <c r="B11" s="254" t="s">
        <v>6</v>
      </c>
      <c r="C11" s="236" t="s">
        <v>7</v>
      </c>
      <c r="D11" s="97" t="s">
        <v>8</v>
      </c>
      <c r="E11" s="247" t="s">
        <v>9</v>
      </c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8"/>
    </row>
    <row r="12" spans="2:21" ht="14.45" customHeight="1">
      <c r="B12" s="255"/>
      <c r="C12" s="234"/>
      <c r="D12" s="98" t="s">
        <v>8</v>
      </c>
      <c r="E12" s="249" t="s">
        <v>10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50"/>
    </row>
    <row r="13" spans="2:21" ht="14.45" customHeight="1">
      <c r="B13" s="255"/>
      <c r="C13" s="234"/>
      <c r="D13" s="98" t="s">
        <v>8</v>
      </c>
      <c r="E13" s="81" t="s">
        <v>11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111"/>
    </row>
    <row r="14" spans="2:21" ht="36" customHeight="1" thickBot="1">
      <c r="B14" s="256"/>
      <c r="C14" s="237"/>
      <c r="D14" s="99" t="s">
        <v>8</v>
      </c>
      <c r="E14" s="251" t="s">
        <v>12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2"/>
    </row>
    <row r="15" spans="2:21" ht="15" thickBot="1">
      <c r="B15" s="78"/>
    </row>
    <row r="16" spans="2:21" ht="14.25" customHeight="1">
      <c r="B16" s="230" t="s">
        <v>13</v>
      </c>
      <c r="C16" s="233" t="s">
        <v>14</v>
      </c>
      <c r="D16" s="100" t="s">
        <v>8</v>
      </c>
      <c r="E16" s="79" t="s">
        <v>15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0"/>
    </row>
    <row r="17" spans="2:21" ht="14.45" customHeight="1">
      <c r="B17" s="231"/>
      <c r="C17" s="234"/>
      <c r="D17" s="101" t="s">
        <v>8</v>
      </c>
      <c r="E17" s="81" t="s">
        <v>16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2"/>
    </row>
    <row r="18" spans="2:21" ht="14.45" customHeight="1">
      <c r="B18" s="231"/>
      <c r="C18" s="234"/>
      <c r="D18" s="102"/>
      <c r="E18" s="81"/>
      <c r="F18" s="84" t="s">
        <v>17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2"/>
    </row>
    <row r="19" spans="2:21" ht="14.45" customHeight="1">
      <c r="B19" s="231"/>
      <c r="C19" s="234"/>
      <c r="D19" s="102"/>
      <c r="E19" s="81"/>
      <c r="F19" s="84" t="s">
        <v>18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</row>
    <row r="20" spans="2:21" ht="14.45" customHeight="1">
      <c r="B20" s="231"/>
      <c r="C20" s="234"/>
      <c r="D20" s="102"/>
      <c r="E20" s="81"/>
      <c r="F20" s="81" t="s">
        <v>19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2"/>
    </row>
    <row r="21" spans="2:21" ht="15" customHeight="1" thickBot="1">
      <c r="B21" s="232"/>
      <c r="C21" s="235"/>
      <c r="D21" s="103" t="s">
        <v>8</v>
      </c>
      <c r="E21" s="85" t="s">
        <v>20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6"/>
    </row>
    <row r="22" spans="2:21" ht="15" thickBot="1">
      <c r="B22" s="78"/>
    </row>
    <row r="23" spans="2:21" ht="14.25" customHeight="1">
      <c r="B23" s="265" t="s">
        <v>21</v>
      </c>
      <c r="C23" s="263" t="s">
        <v>22</v>
      </c>
      <c r="D23" s="104" t="s">
        <v>8</v>
      </c>
      <c r="E23" s="93" t="s">
        <v>23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4"/>
    </row>
    <row r="24" spans="2:21" ht="15" customHeight="1" thickBot="1">
      <c r="B24" s="266"/>
      <c r="C24" s="264"/>
      <c r="D24" s="105" t="s">
        <v>8</v>
      </c>
      <c r="E24" s="95" t="s">
        <v>24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</row>
    <row r="25" spans="2:21" ht="15" thickBot="1"/>
    <row r="26" spans="2:21" ht="14.25" customHeight="1">
      <c r="B26" s="267" t="s">
        <v>25</v>
      </c>
      <c r="C26" s="270" t="s">
        <v>26</v>
      </c>
      <c r="D26" s="106" t="s">
        <v>8</v>
      </c>
      <c r="E26" s="87" t="s">
        <v>27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2:21" ht="14.45" customHeight="1">
      <c r="B27" s="268"/>
      <c r="C27" s="234"/>
      <c r="D27" s="83"/>
      <c r="E27" s="81"/>
      <c r="F27" s="74" t="s">
        <v>28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9"/>
    </row>
    <row r="28" spans="2:21" ht="14.45" customHeight="1">
      <c r="B28" s="268"/>
      <c r="C28" s="234"/>
      <c r="D28" s="83"/>
      <c r="E28" s="81"/>
      <c r="F28" s="74" t="s">
        <v>29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9"/>
    </row>
    <row r="29" spans="2:21" ht="14.45" customHeight="1">
      <c r="B29" s="268"/>
      <c r="C29" s="234"/>
      <c r="D29" s="83"/>
      <c r="E29" s="81"/>
      <c r="F29" s="74" t="s">
        <v>30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9"/>
    </row>
    <row r="30" spans="2:21" ht="15" customHeight="1" thickBot="1">
      <c r="B30" s="269"/>
      <c r="C30" s="271"/>
      <c r="D30" s="90"/>
      <c r="E30" s="91"/>
      <c r="F30" s="220" t="s">
        <v>31</v>
      </c>
      <c r="G30" s="220"/>
      <c r="H30" s="220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2"/>
    </row>
    <row r="31" spans="2:21" ht="15" thickBot="1"/>
    <row r="32" spans="2:21" ht="30.6" customHeight="1">
      <c r="B32" s="257" t="s">
        <v>32</v>
      </c>
      <c r="C32" s="259" t="s">
        <v>33</v>
      </c>
      <c r="D32" s="107" t="s">
        <v>8</v>
      </c>
      <c r="E32" s="261" t="s">
        <v>34</v>
      </c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2"/>
    </row>
    <row r="33" spans="2:21" ht="15" customHeight="1" thickBot="1">
      <c r="B33" s="258"/>
      <c r="C33" s="260"/>
      <c r="D33" s="108" t="s">
        <v>8</v>
      </c>
      <c r="E33" s="109" t="s">
        <v>35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10"/>
    </row>
  </sheetData>
  <sheetProtection algorithmName="SHA-512" hashValue="7ZmsnzTSQVomD78o/+kz6M8NjlbkDE7J9DnE4al1bWH0b7IXsC6Me8yY7HabSzYlqwrXWIgbBhT6ZfoNDCQN3A==" saltValue="XY1NIabePLujssi6nH8RNA==" spinCount="100000" sheet="1" objects="1" scenarios="1"/>
  <mergeCells count="20">
    <mergeCell ref="B32:B33"/>
    <mergeCell ref="C32:C33"/>
    <mergeCell ref="E32:U32"/>
    <mergeCell ref="C23:C24"/>
    <mergeCell ref="B23:B24"/>
    <mergeCell ref="B26:B30"/>
    <mergeCell ref="C26:C30"/>
    <mergeCell ref="B16:B21"/>
    <mergeCell ref="C16:C21"/>
    <mergeCell ref="C11:C14"/>
    <mergeCell ref="B2:U2"/>
    <mergeCell ref="B3:U3"/>
    <mergeCell ref="B4:U4"/>
    <mergeCell ref="B5:U5"/>
    <mergeCell ref="B6:U6"/>
    <mergeCell ref="E11:U11"/>
    <mergeCell ref="E12:U12"/>
    <mergeCell ref="E14:U14"/>
    <mergeCell ref="B9:U9"/>
    <mergeCell ref="B11: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802"/>
  <sheetViews>
    <sheetView showGridLines="0" tabSelected="1" zoomScaleNormal="100" workbookViewId="0">
      <selection activeCell="D40" sqref="D40"/>
    </sheetView>
  </sheetViews>
  <sheetFormatPr defaultColWidth="20.85546875" defaultRowHeight="0" customHeight="1" zeroHeight="1"/>
  <cols>
    <col min="1" max="1" width="31.5703125" style="38" customWidth="1"/>
    <col min="2" max="2" width="36" style="38" bestFit="1" customWidth="1"/>
    <col min="3" max="3" width="2.28515625" style="38" customWidth="1"/>
    <col min="4" max="4" width="18.28515625" style="38" customWidth="1"/>
    <col min="5" max="5" width="28.85546875" style="64" customWidth="1"/>
    <col min="6" max="13" width="11.28515625" style="38" customWidth="1"/>
    <col min="14" max="14" width="2.140625" style="38" customWidth="1"/>
    <col min="15" max="15" width="2.7109375" style="38" customWidth="1"/>
    <col min="16" max="16" width="2.140625" style="38" customWidth="1"/>
    <col min="17" max="17" width="20.85546875" style="38" hidden="1" customWidth="1"/>
    <col min="18" max="18" width="36" style="38" hidden="1" customWidth="1"/>
    <col min="19" max="19" width="31.42578125" style="38" hidden="1" customWidth="1"/>
    <col min="20" max="20" width="14" style="38" hidden="1" customWidth="1"/>
    <col min="21" max="21" width="29.140625" style="38" hidden="1" customWidth="1"/>
    <col min="22" max="22" width="12.140625" style="38" hidden="1" customWidth="1"/>
    <col min="23" max="25" width="20.85546875" style="38" hidden="1" customWidth="1"/>
    <col min="26" max="28" width="20.85546875" style="38" customWidth="1"/>
    <col min="29" max="34" width="25.85546875" style="38" customWidth="1"/>
    <col min="35" max="35" width="20.85546875" style="38" customWidth="1"/>
    <col min="36" max="16384" width="20.85546875" style="38"/>
  </cols>
  <sheetData>
    <row r="1" spans="1:25" ht="90" customHeight="1">
      <c r="A1" s="295" t="s">
        <v>36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01"/>
      <c r="M1" s="36"/>
      <c r="N1" s="37"/>
      <c r="R1" s="39"/>
    </row>
    <row r="2" spans="1:25" ht="15" thickBot="1">
      <c r="A2" s="40"/>
      <c r="B2" s="41"/>
      <c r="C2" s="41"/>
      <c r="D2" s="41"/>
      <c r="E2" s="68"/>
      <c r="F2" s="42"/>
      <c r="G2" s="42"/>
      <c r="H2" s="42"/>
      <c r="I2" s="42"/>
      <c r="J2" s="42"/>
      <c r="K2" s="42"/>
      <c r="L2" s="42"/>
      <c r="M2" s="42"/>
      <c r="N2" s="43"/>
    </row>
    <row r="3" spans="1:25" ht="63" customHeight="1" thickBot="1">
      <c r="A3" s="343" t="s">
        <v>37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5"/>
      <c r="N3" s="43"/>
    </row>
    <row r="4" spans="1:25" ht="21.6" customHeight="1" thickBot="1">
      <c r="A4" s="62"/>
      <c r="C4" s="44"/>
      <c r="D4" s="34"/>
      <c r="E4" s="35"/>
      <c r="F4" s="42"/>
      <c r="G4" s="42"/>
      <c r="H4" s="42"/>
      <c r="I4" s="42"/>
      <c r="J4" s="42"/>
      <c r="L4" s="42"/>
      <c r="M4" s="42"/>
      <c r="N4" s="43"/>
    </row>
    <row r="5" spans="1:25" ht="17.25" thickTop="1" thickBot="1">
      <c r="A5" s="140" t="s">
        <v>38</v>
      </c>
      <c r="B5" s="206"/>
      <c r="C5" s="185"/>
      <c r="D5" s="335" t="s">
        <v>39</v>
      </c>
      <c r="E5" s="336"/>
      <c r="F5" s="336"/>
      <c r="G5" s="336"/>
      <c r="H5" s="336"/>
      <c r="I5" s="336"/>
      <c r="J5" s="336"/>
      <c r="K5" s="336"/>
      <c r="L5" s="336"/>
      <c r="M5" s="337"/>
      <c r="N5" s="43"/>
      <c r="Q5" s="45" t="s">
        <v>40</v>
      </c>
      <c r="R5" s="46"/>
      <c r="S5" s="37"/>
    </row>
    <row r="6" spans="1:25" ht="16.5" thickBot="1">
      <c r="A6" s="141" t="s">
        <v>41</v>
      </c>
      <c r="B6" s="207"/>
      <c r="C6" s="185"/>
      <c r="D6" s="320" t="s">
        <v>42</v>
      </c>
      <c r="E6" s="321"/>
      <c r="F6" s="322"/>
      <c r="G6" s="319" t="s">
        <v>43</v>
      </c>
      <c r="H6" s="319"/>
      <c r="I6" s="212"/>
      <c r="J6" s="213"/>
      <c r="K6" s="212"/>
      <c r="L6" s="213"/>
      <c r="M6" s="214"/>
      <c r="N6" s="43"/>
      <c r="Q6" s="47" t="s">
        <v>44</v>
      </c>
      <c r="R6" s="48" t="s">
        <v>45</v>
      </c>
      <c r="S6" s="49" t="s">
        <v>46</v>
      </c>
    </row>
    <row r="7" spans="1:25" ht="16.5" thickBot="1">
      <c r="A7" s="141" t="s">
        <v>47</v>
      </c>
      <c r="B7" s="207"/>
      <c r="C7" s="185"/>
      <c r="D7" s="332" t="str">
        <f>IF(G6="SI","Especificar marcas (obligatorio)","")</f>
        <v/>
      </c>
      <c r="E7" s="333"/>
      <c r="F7" s="334"/>
      <c r="G7" s="329"/>
      <c r="H7" s="330"/>
      <c r="I7" s="330"/>
      <c r="J7" s="330"/>
      <c r="K7" s="330"/>
      <c r="L7" s="330"/>
      <c r="M7" s="331"/>
      <c r="N7" s="43"/>
      <c r="Q7" s="50" t="s">
        <v>48</v>
      </c>
      <c r="R7" s="48" t="s">
        <v>49</v>
      </c>
      <c r="S7" s="49" t="s">
        <v>50</v>
      </c>
    </row>
    <row r="8" spans="1:25" ht="16.5" thickBot="1">
      <c r="A8" s="141" t="s">
        <v>51</v>
      </c>
      <c r="B8" s="208"/>
      <c r="C8" s="186"/>
      <c r="D8" s="281" t="s">
        <v>52</v>
      </c>
      <c r="E8" s="282"/>
      <c r="F8" s="283"/>
      <c r="G8" s="280" t="s">
        <v>43</v>
      </c>
      <c r="H8" s="280"/>
      <c r="I8" s="215"/>
      <c r="J8" s="215"/>
      <c r="K8" s="215"/>
      <c r="L8" s="215"/>
      <c r="M8" s="216"/>
      <c r="N8" s="43"/>
      <c r="Q8" s="51" t="s">
        <v>53</v>
      </c>
      <c r="R8" s="52" t="s">
        <v>54</v>
      </c>
      <c r="S8" s="53" t="s">
        <v>55</v>
      </c>
      <c r="Y8" s="20" t="b">
        <v>0</v>
      </c>
    </row>
    <row r="9" spans="1:25" ht="18" customHeight="1" thickTop="1" thickBot="1">
      <c r="A9" s="175" t="s">
        <v>56</v>
      </c>
      <c r="B9" s="209"/>
      <c r="C9" s="42"/>
      <c r="D9" s="42"/>
      <c r="E9" s="187"/>
      <c r="F9" s="187"/>
      <c r="G9" s="187"/>
      <c r="H9" s="187"/>
      <c r="I9" s="187"/>
      <c r="J9" s="187"/>
      <c r="K9" s="187"/>
      <c r="L9" s="187"/>
      <c r="M9" s="187"/>
      <c r="N9" s="43"/>
      <c r="Y9" s="20" t="b">
        <v>0</v>
      </c>
    </row>
    <row r="10" spans="1:25" ht="28.15" customHeight="1" thickTop="1" thickBot="1">
      <c r="A10" s="142"/>
      <c r="B10" s="143"/>
      <c r="C10" s="41"/>
      <c r="D10" s="346" t="s">
        <v>57</v>
      </c>
      <c r="E10" s="347"/>
      <c r="F10" s="338" t="s">
        <v>58</v>
      </c>
      <c r="G10" s="339"/>
      <c r="H10" s="339"/>
      <c r="I10" s="339"/>
      <c r="J10" s="339"/>
      <c r="K10" s="339"/>
      <c r="L10" s="339"/>
      <c r="M10" s="340"/>
      <c r="N10" s="43"/>
      <c r="Y10" s="20"/>
    </row>
    <row r="11" spans="1:25" ht="45.75" thickBot="1">
      <c r="A11" s="144" t="s">
        <v>59</v>
      </c>
      <c r="B11" s="219"/>
      <c r="C11" s="41"/>
      <c r="D11" s="341" t="s">
        <v>29</v>
      </c>
      <c r="E11" s="293"/>
      <c r="F11" s="292" t="s">
        <v>60</v>
      </c>
      <c r="G11" s="293"/>
      <c r="H11" s="293"/>
      <c r="I11" s="294"/>
      <c r="J11" s="293" t="s">
        <v>61</v>
      </c>
      <c r="K11" s="293"/>
      <c r="L11" s="293"/>
      <c r="M11" s="342"/>
      <c r="N11" s="43"/>
      <c r="Y11" s="20"/>
    </row>
    <row r="12" spans="1:25" ht="45.75" thickBot="1">
      <c r="A12" s="178"/>
      <c r="B12" s="179"/>
      <c r="C12" s="41"/>
      <c r="D12" s="341" t="s">
        <v>62</v>
      </c>
      <c r="E12" s="294"/>
      <c r="F12" s="188" t="s">
        <v>63</v>
      </c>
      <c r="G12" s="189" t="s">
        <v>64</v>
      </c>
      <c r="H12" s="166" t="s">
        <v>65</v>
      </c>
      <c r="I12" s="189" t="s">
        <v>66</v>
      </c>
      <c r="J12" s="188" t="s">
        <v>63</v>
      </c>
      <c r="K12" s="167" t="s">
        <v>64</v>
      </c>
      <c r="L12" s="189" t="s">
        <v>65</v>
      </c>
      <c r="M12" s="168" t="s">
        <v>66</v>
      </c>
      <c r="N12" s="43"/>
      <c r="Y12" s="20" t="b">
        <v>1</v>
      </c>
    </row>
    <row r="13" spans="1:25" ht="23.25" customHeight="1" thickBot="1">
      <c r="A13" s="203" t="s">
        <v>67</v>
      </c>
      <c r="B13" s="218" t="s">
        <v>43</v>
      </c>
      <c r="C13" s="180"/>
      <c r="D13" s="287" t="s">
        <v>68</v>
      </c>
      <c r="E13" s="284" t="s">
        <v>69</v>
      </c>
      <c r="F13" s="285"/>
      <c r="G13" s="285"/>
      <c r="H13" s="285"/>
      <c r="I13" s="285"/>
      <c r="J13" s="285"/>
      <c r="K13" s="285"/>
      <c r="L13" s="285"/>
      <c r="M13" s="286"/>
      <c r="N13" s="43"/>
      <c r="R13" s="54" t="s">
        <v>70</v>
      </c>
      <c r="S13" s="55">
        <v>0.25</v>
      </c>
    </row>
    <row r="14" spans="1:25" ht="16.5" thickTop="1">
      <c r="A14" s="77" t="str">
        <f>IF(B13="YES","Distributor/Integrator Name:","")</f>
        <v/>
      </c>
      <c r="B14" s="217"/>
      <c r="C14" s="41"/>
      <c r="D14" s="288"/>
      <c r="E14" s="169" t="s">
        <v>71</v>
      </c>
      <c r="F14" s="16"/>
      <c r="G14" s="23"/>
      <c r="H14" s="126"/>
      <c r="I14" s="172"/>
      <c r="J14" s="23"/>
      <c r="K14" s="17"/>
      <c r="L14" s="129"/>
      <c r="M14" s="132"/>
      <c r="N14" s="43"/>
      <c r="R14" s="54" t="s">
        <v>72</v>
      </c>
      <c r="S14" s="56">
        <v>0.73</v>
      </c>
      <c r="U14" s="54" t="s">
        <v>73</v>
      </c>
      <c r="V14" s="56">
        <v>5</v>
      </c>
      <c r="X14" s="57" t="s">
        <v>74</v>
      </c>
      <c r="Y14" s="58">
        <f>IF(Y8=TRUE,A31,IF(Y9=TRUE,A32,IF(Y12=TRUE,A33,B34)))</f>
        <v>0</v>
      </c>
    </row>
    <row r="15" spans="1:25" ht="18.600000000000001" customHeight="1">
      <c r="A15" s="75"/>
      <c r="B15" s="76"/>
      <c r="C15" s="41"/>
      <c r="D15" s="288"/>
      <c r="E15" s="170" t="s">
        <v>75</v>
      </c>
      <c r="F15" s="31"/>
      <c r="G15" s="32"/>
      <c r="H15" s="127"/>
      <c r="I15" s="173"/>
      <c r="J15" s="32"/>
      <c r="K15" s="33"/>
      <c r="L15" s="130"/>
      <c r="M15" s="133"/>
      <c r="N15" s="43"/>
      <c r="R15" s="54" t="s">
        <v>76</v>
      </c>
      <c r="S15" s="55">
        <v>0.25</v>
      </c>
      <c r="U15" s="54" t="s">
        <v>77</v>
      </c>
      <c r="V15" s="56">
        <v>5</v>
      </c>
      <c r="X15" s="57"/>
      <c r="Y15" s="58"/>
    </row>
    <row r="16" spans="1:25" ht="15.75" thickBot="1">
      <c r="A16" s="204"/>
      <c r="B16" s="205"/>
      <c r="C16" s="41"/>
      <c r="D16" s="289"/>
      <c r="E16" s="171" t="s">
        <v>78</v>
      </c>
      <c r="F16" s="18"/>
      <c r="G16" s="24"/>
      <c r="H16" s="128"/>
      <c r="I16" s="174"/>
      <c r="J16" s="24"/>
      <c r="K16" s="19"/>
      <c r="L16" s="131"/>
      <c r="M16" s="134"/>
      <c r="N16" s="43"/>
      <c r="Q16" s="59"/>
      <c r="R16" s="54" t="s">
        <v>79</v>
      </c>
      <c r="S16" s="60">
        <v>1.1399999999999999</v>
      </c>
    </row>
    <row r="17" spans="1:14" ht="18" customHeight="1" thickTop="1" thickBot="1">
      <c r="A17" s="177" t="s">
        <v>80</v>
      </c>
      <c r="B17" s="190"/>
      <c r="C17" s="41"/>
      <c r="D17" s="287" t="s">
        <v>81</v>
      </c>
      <c r="E17" s="284" t="s">
        <v>69</v>
      </c>
      <c r="F17" s="285"/>
      <c r="G17" s="285"/>
      <c r="H17" s="285"/>
      <c r="I17" s="285"/>
      <c r="J17" s="285"/>
      <c r="K17" s="285"/>
      <c r="L17" s="285"/>
      <c r="M17" s="286"/>
      <c r="N17" s="43"/>
    </row>
    <row r="18" spans="1:14" ht="15">
      <c r="A18" s="323"/>
      <c r="B18" s="324"/>
      <c r="C18" s="41"/>
      <c r="D18" s="288"/>
      <c r="E18" s="169" t="s">
        <v>71</v>
      </c>
      <c r="F18" s="16"/>
      <c r="G18" s="23"/>
      <c r="H18" s="126"/>
      <c r="I18" s="172"/>
      <c r="J18" s="23"/>
      <c r="K18" s="17"/>
      <c r="L18" s="119"/>
      <c r="M18" s="135"/>
      <c r="N18" s="61"/>
    </row>
    <row r="19" spans="1:14" ht="15.75">
      <c r="A19" s="325"/>
      <c r="B19" s="326"/>
      <c r="C19" s="41"/>
      <c r="D19" s="288"/>
      <c r="E19" s="170" t="s">
        <v>75</v>
      </c>
      <c r="F19" s="31"/>
      <c r="G19" s="32"/>
      <c r="H19" s="127"/>
      <c r="I19" s="173"/>
      <c r="J19" s="32"/>
      <c r="K19" s="33"/>
      <c r="L19" s="120"/>
      <c r="M19" s="136"/>
      <c r="N19" s="61"/>
    </row>
    <row r="20" spans="1:14" ht="15" customHeight="1" thickBot="1">
      <c r="A20" s="325"/>
      <c r="B20" s="326"/>
      <c r="C20" s="41"/>
      <c r="D20" s="289"/>
      <c r="E20" s="171" t="s">
        <v>78</v>
      </c>
      <c r="F20" s="18"/>
      <c r="G20" s="24"/>
      <c r="H20" s="128"/>
      <c r="I20" s="174"/>
      <c r="J20" s="24"/>
      <c r="K20" s="19"/>
      <c r="L20" s="121"/>
      <c r="M20" s="137"/>
      <c r="N20" s="43"/>
    </row>
    <row r="21" spans="1:14" ht="16.149999999999999" customHeight="1" thickBot="1">
      <c r="A21" s="325"/>
      <c r="B21" s="326"/>
      <c r="C21" s="191"/>
      <c r="D21" s="287" t="s">
        <v>82</v>
      </c>
      <c r="E21" s="284" t="s">
        <v>69</v>
      </c>
      <c r="F21" s="285"/>
      <c r="G21" s="285"/>
      <c r="H21" s="285"/>
      <c r="I21" s="285"/>
      <c r="J21" s="285"/>
      <c r="K21" s="285"/>
      <c r="L21" s="285"/>
      <c r="M21" s="286"/>
      <c r="N21" s="43"/>
    </row>
    <row r="22" spans="1:14" ht="15">
      <c r="A22" s="327"/>
      <c r="B22" s="328"/>
      <c r="C22" s="192"/>
      <c r="D22" s="288"/>
      <c r="E22" s="169" t="s">
        <v>71</v>
      </c>
      <c r="F22" s="16"/>
      <c r="G22" s="23"/>
      <c r="H22" s="126"/>
      <c r="I22" s="172"/>
      <c r="J22" s="23"/>
      <c r="K22" s="17"/>
      <c r="L22" s="119"/>
      <c r="M22" s="135"/>
      <c r="N22" s="61"/>
    </row>
    <row r="23" spans="1:14" ht="15.75" thickBot="1">
      <c r="A23" s="138"/>
      <c r="B23" s="139"/>
      <c r="C23" s="192"/>
      <c r="D23" s="288"/>
      <c r="E23" s="170" t="s">
        <v>75</v>
      </c>
      <c r="F23" s="31"/>
      <c r="G23" s="32"/>
      <c r="H23" s="127"/>
      <c r="I23" s="173"/>
      <c r="J23" s="32"/>
      <c r="K23" s="33"/>
      <c r="L23" s="120"/>
      <c r="M23" s="136"/>
      <c r="N23" s="61"/>
    </row>
    <row r="24" spans="1:14" ht="15.75" thickBot="1">
      <c r="A24" s="221" t="s">
        <v>83</v>
      </c>
      <c r="B24" s="222" t="s">
        <v>84</v>
      </c>
      <c r="C24" s="192"/>
      <c r="D24" s="289"/>
      <c r="E24" s="171" t="s">
        <v>78</v>
      </c>
      <c r="F24" s="18"/>
      <c r="G24" s="24"/>
      <c r="H24" s="128"/>
      <c r="I24" s="174"/>
      <c r="J24" s="24"/>
      <c r="K24" s="19"/>
      <c r="L24" s="121"/>
      <c r="M24" s="137"/>
      <c r="N24" s="43"/>
    </row>
    <row r="25" spans="1:14" ht="16.149999999999999" customHeight="1" thickBot="1">
      <c r="A25" s="223"/>
      <c r="B25" s="224" t="s">
        <v>85</v>
      </c>
      <c r="C25" s="192"/>
      <c r="D25" s="287" t="s">
        <v>86</v>
      </c>
      <c r="E25" s="284" t="s">
        <v>69</v>
      </c>
      <c r="F25" s="285"/>
      <c r="G25" s="285"/>
      <c r="H25" s="285"/>
      <c r="I25" s="285"/>
      <c r="J25" s="285"/>
      <c r="K25" s="285"/>
      <c r="L25" s="285"/>
      <c r="M25" s="286"/>
      <c r="N25" s="43"/>
    </row>
    <row r="26" spans="1:14" ht="15">
      <c r="A26" s="223" t="s">
        <v>87</v>
      </c>
      <c r="B26" s="224" t="s">
        <v>88</v>
      </c>
      <c r="C26" s="192"/>
      <c r="D26" s="288"/>
      <c r="E26" s="169" t="s">
        <v>71</v>
      </c>
      <c r="F26" s="16"/>
      <c r="G26" s="23"/>
      <c r="H26" s="126"/>
      <c r="I26" s="172"/>
      <c r="J26" s="23"/>
      <c r="K26" s="17"/>
      <c r="L26" s="129"/>
      <c r="M26" s="132"/>
      <c r="N26" s="43"/>
    </row>
    <row r="27" spans="1:14" ht="15">
      <c r="A27" s="225"/>
      <c r="B27" s="226" t="s">
        <v>89</v>
      </c>
      <c r="C27" s="192"/>
      <c r="D27" s="288"/>
      <c r="E27" s="170" t="s">
        <v>75</v>
      </c>
      <c r="F27" s="31"/>
      <c r="G27" s="32"/>
      <c r="H27" s="127"/>
      <c r="I27" s="173"/>
      <c r="J27" s="32"/>
      <c r="K27" s="33"/>
      <c r="L27" s="130"/>
      <c r="M27" s="133"/>
      <c r="N27" s="43"/>
    </row>
    <row r="28" spans="1:14" ht="16.149999999999999" customHeight="1" thickBot="1">
      <c r="A28" s="227"/>
      <c r="B28" s="228" t="s">
        <v>19</v>
      </c>
      <c r="C28" s="41"/>
      <c r="D28" s="289"/>
      <c r="E28" s="171" t="s">
        <v>78</v>
      </c>
      <c r="F28" s="18"/>
      <c r="G28" s="24"/>
      <c r="H28" s="128"/>
      <c r="I28" s="174"/>
      <c r="J28" s="24"/>
      <c r="K28" s="19"/>
      <c r="L28" s="131"/>
      <c r="M28" s="134"/>
      <c r="N28" s="43"/>
    </row>
    <row r="29" spans="1:14" ht="14.45" customHeight="1" thickBot="1">
      <c r="A29" s="138"/>
      <c r="B29" s="139"/>
      <c r="C29" s="41"/>
      <c r="D29" s="287" t="s">
        <v>90</v>
      </c>
      <c r="E29" s="284" t="s">
        <v>69</v>
      </c>
      <c r="F29" s="285"/>
      <c r="G29" s="285"/>
      <c r="H29" s="285"/>
      <c r="I29" s="285"/>
      <c r="J29" s="285"/>
      <c r="K29" s="285"/>
      <c r="L29" s="285"/>
      <c r="M29" s="286"/>
      <c r="N29" s="43"/>
    </row>
    <row r="30" spans="1:14" ht="15.75" customHeight="1">
      <c r="A30" s="176" t="s">
        <v>91</v>
      </c>
      <c r="B30" s="210" t="s">
        <v>43</v>
      </c>
      <c r="C30" s="41"/>
      <c r="D30" s="288"/>
      <c r="E30" s="169" t="s">
        <v>71</v>
      </c>
      <c r="F30" s="16"/>
      <c r="G30" s="23"/>
      <c r="H30" s="126"/>
      <c r="I30" s="172"/>
      <c r="J30" s="23"/>
      <c r="K30" s="17"/>
      <c r="L30" s="129"/>
      <c r="M30" s="132"/>
      <c r="N30" s="43"/>
    </row>
    <row r="31" spans="1:14" ht="15.75" customHeight="1">
      <c r="A31" s="181" t="s">
        <v>92</v>
      </c>
      <c r="B31" s="211"/>
      <c r="C31" s="41"/>
      <c r="D31" s="288"/>
      <c r="E31" s="170" t="s">
        <v>75</v>
      </c>
      <c r="F31" s="31"/>
      <c r="G31" s="32"/>
      <c r="H31" s="127"/>
      <c r="I31" s="173"/>
      <c r="J31" s="32"/>
      <c r="K31" s="33"/>
      <c r="L31" s="130"/>
      <c r="M31" s="133"/>
      <c r="N31" s="43"/>
    </row>
    <row r="32" spans="1:14" ht="15" customHeight="1" thickBot="1">
      <c r="A32" s="182" t="s">
        <v>93</v>
      </c>
      <c r="B32" s="278"/>
      <c r="C32" s="41"/>
      <c r="D32" s="289"/>
      <c r="E32" s="171" t="s">
        <v>78</v>
      </c>
      <c r="F32" s="18"/>
      <c r="G32" s="24"/>
      <c r="H32" s="128"/>
      <c r="I32" s="174"/>
      <c r="J32" s="25"/>
      <c r="K32" s="22"/>
      <c r="L32" s="145"/>
      <c r="M32" s="146"/>
      <c r="N32" s="43"/>
    </row>
    <row r="33" spans="1:14" ht="14.45" customHeight="1" thickBot="1">
      <c r="A33" s="183"/>
      <c r="B33" s="278"/>
      <c r="C33" s="41"/>
      <c r="D33" s="287" t="s">
        <v>94</v>
      </c>
      <c r="E33" s="284" t="s">
        <v>69</v>
      </c>
      <c r="F33" s="285"/>
      <c r="G33" s="285"/>
      <c r="H33" s="285"/>
      <c r="I33" s="285"/>
      <c r="J33" s="285"/>
      <c r="K33" s="285"/>
      <c r="L33" s="285"/>
      <c r="M33" s="286"/>
      <c r="N33" s="43"/>
    </row>
    <row r="34" spans="1:14" ht="15.75" thickBot="1">
      <c r="A34" s="184"/>
      <c r="B34" s="279"/>
      <c r="C34" s="193"/>
      <c r="D34" s="290"/>
      <c r="E34" s="169" t="s">
        <v>71</v>
      </c>
      <c r="F34" s="16"/>
      <c r="G34" s="23"/>
      <c r="H34" s="23"/>
      <c r="I34" s="172"/>
      <c r="J34" s="23"/>
      <c r="K34" s="17"/>
      <c r="L34" s="17"/>
      <c r="M34" s="132"/>
      <c r="N34" s="43"/>
    </row>
    <row r="35" spans="1:14" ht="15.75" thickTop="1">
      <c r="A35" s="62"/>
      <c r="C35" s="193"/>
      <c r="D35" s="290"/>
      <c r="E35" s="170" t="s">
        <v>75</v>
      </c>
      <c r="F35" s="31"/>
      <c r="G35" s="32"/>
      <c r="H35" s="32"/>
      <c r="I35" s="173"/>
      <c r="J35" s="32"/>
      <c r="K35" s="33"/>
      <c r="L35" s="33"/>
      <c r="M35" s="133"/>
      <c r="N35" s="43"/>
    </row>
    <row r="36" spans="1:14" ht="15.75" thickBot="1">
      <c r="A36" s="194"/>
      <c r="B36" s="193"/>
      <c r="C36" s="186"/>
      <c r="D36" s="291"/>
      <c r="E36" s="171" t="s">
        <v>78</v>
      </c>
      <c r="F36" s="18"/>
      <c r="G36" s="24"/>
      <c r="H36" s="24"/>
      <c r="I36" s="174"/>
      <c r="J36" s="24"/>
      <c r="K36" s="19"/>
      <c r="L36" s="19"/>
      <c r="M36" s="146"/>
      <c r="N36" s="43"/>
    </row>
    <row r="37" spans="1:14" ht="16.149999999999999" customHeight="1">
      <c r="A37" s="309" t="s">
        <v>95</v>
      </c>
      <c r="B37" s="310"/>
      <c r="C37" s="42"/>
      <c r="D37" s="195"/>
      <c r="E37" s="196"/>
      <c r="F37" s="196"/>
      <c r="G37" s="196"/>
      <c r="H37" s="196"/>
      <c r="I37" s="196"/>
      <c r="J37" s="196"/>
      <c r="K37" s="197" t="s">
        <v>96</v>
      </c>
      <c r="L37" s="198">
        <f>'KMT HP End Mill Quote Form'!Y69</f>
        <v>0</v>
      </c>
      <c r="M37" s="199" t="str">
        <f>IF(B24="CANADA"," (CAD)"," (USD)")</f>
        <v xml:space="preserve"> (USD)</v>
      </c>
      <c r="N37" s="43"/>
    </row>
    <row r="38" spans="1:14" ht="14.45" customHeight="1" thickTop="1" thickBot="1">
      <c r="A38" s="311"/>
      <c r="B38" s="312"/>
      <c r="C38" s="41"/>
      <c r="N38" s="43"/>
    </row>
    <row r="39" spans="1:14" ht="21" customHeight="1" thickBot="1">
      <c r="A39" s="313"/>
      <c r="B39" s="314"/>
      <c r="C39" s="41"/>
      <c r="D39" s="273" t="s">
        <v>97</v>
      </c>
      <c r="E39" s="274"/>
      <c r="F39" s="274"/>
      <c r="G39" s="274"/>
      <c r="H39" s="274"/>
      <c r="I39" s="274"/>
      <c r="J39" s="274"/>
      <c r="K39" s="274"/>
      <c r="L39" s="274"/>
      <c r="M39" s="275"/>
      <c r="N39" s="43"/>
    </row>
    <row r="40" spans="1:14" ht="15.75" customHeight="1">
      <c r="A40" s="315"/>
      <c r="B40" s="316"/>
      <c r="C40" s="41"/>
      <c r="D40" s="297" t="s">
        <v>98</v>
      </c>
      <c r="E40" s="298"/>
      <c r="F40" s="298"/>
      <c r="G40" s="298"/>
      <c r="H40" s="298"/>
      <c r="I40" s="298"/>
      <c r="J40" s="298"/>
      <c r="K40" s="298"/>
      <c r="L40" s="298"/>
      <c r="M40" s="299"/>
      <c r="N40" s="61"/>
    </row>
    <row r="41" spans="1:14" ht="15.75" customHeight="1">
      <c r="A41" s="315"/>
      <c r="B41" s="316"/>
      <c r="C41" s="41"/>
      <c r="D41" s="300"/>
      <c r="E41" s="301"/>
      <c r="F41" s="301"/>
      <c r="G41" s="301"/>
      <c r="H41" s="301"/>
      <c r="I41" s="301"/>
      <c r="J41" s="301"/>
      <c r="K41" s="301"/>
      <c r="L41" s="301"/>
      <c r="M41" s="302"/>
      <c r="N41" s="43"/>
    </row>
    <row r="42" spans="1:14" ht="15" customHeight="1">
      <c r="A42" s="315"/>
      <c r="B42" s="316"/>
      <c r="C42" s="41"/>
      <c r="D42" s="300"/>
      <c r="E42" s="301"/>
      <c r="F42" s="301"/>
      <c r="G42" s="301"/>
      <c r="H42" s="301"/>
      <c r="I42" s="301"/>
      <c r="J42" s="301"/>
      <c r="K42" s="301"/>
      <c r="L42" s="301"/>
      <c r="M42" s="302"/>
      <c r="N42" s="43"/>
    </row>
    <row r="43" spans="1:14" ht="27" customHeight="1">
      <c r="A43" s="315"/>
      <c r="B43" s="316"/>
      <c r="C43" s="41"/>
      <c r="D43" s="300"/>
      <c r="E43" s="301"/>
      <c r="F43" s="301"/>
      <c r="G43" s="301"/>
      <c r="H43" s="301"/>
      <c r="I43" s="301"/>
      <c r="J43" s="301"/>
      <c r="K43" s="301"/>
      <c r="L43" s="301"/>
      <c r="M43" s="302"/>
      <c r="N43" s="43"/>
    </row>
    <row r="44" spans="1:14" ht="30" customHeight="1">
      <c r="A44" s="315"/>
      <c r="B44" s="316"/>
      <c r="C44" s="41"/>
      <c r="D44" s="300"/>
      <c r="E44" s="301"/>
      <c r="F44" s="301"/>
      <c r="G44" s="301"/>
      <c r="H44" s="301"/>
      <c r="I44" s="301"/>
      <c r="J44" s="301"/>
      <c r="K44" s="301"/>
      <c r="L44" s="301"/>
      <c r="M44" s="302"/>
      <c r="N44" s="43"/>
    </row>
    <row r="45" spans="1:14" ht="15" customHeight="1" thickBot="1">
      <c r="A45" s="317"/>
      <c r="B45" s="318"/>
      <c r="C45" s="41"/>
      <c r="D45" s="303"/>
      <c r="E45" s="304"/>
      <c r="F45" s="304"/>
      <c r="G45" s="304"/>
      <c r="H45" s="304"/>
      <c r="I45" s="304"/>
      <c r="J45" s="304"/>
      <c r="K45" s="304"/>
      <c r="L45" s="304"/>
      <c r="M45" s="305"/>
      <c r="N45" s="43"/>
    </row>
    <row r="46" spans="1:14" ht="15" customHeight="1" thickTop="1">
      <c r="A46" s="62"/>
      <c r="C46" s="41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43"/>
    </row>
    <row r="47" spans="1:14" ht="15" customHeight="1" thickBot="1">
      <c r="A47" s="62"/>
      <c r="C47" s="41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43"/>
    </row>
    <row r="48" spans="1:14" ht="25.5">
      <c r="A48" s="306" t="s">
        <v>99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8"/>
      <c r="N48" s="43"/>
    </row>
    <row r="49" spans="1:14" ht="45" customHeight="1">
      <c r="A49" s="276" t="s">
        <v>100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67"/>
      <c r="N49" s="43"/>
    </row>
    <row r="50" spans="1:14" ht="15" thickBot="1">
      <c r="A50" s="63"/>
      <c r="B50" s="69"/>
      <c r="C50" s="69"/>
      <c r="D50" s="69"/>
      <c r="E50" s="70"/>
      <c r="F50" s="69"/>
      <c r="G50" s="69"/>
      <c r="H50" s="69"/>
      <c r="I50" s="69"/>
      <c r="J50" s="69"/>
      <c r="K50" s="69"/>
      <c r="L50" s="69"/>
      <c r="M50" s="65"/>
      <c r="N50" s="66"/>
    </row>
    <row r="51" spans="1:14" ht="20.25">
      <c r="A51" s="21"/>
      <c r="B51" s="42"/>
      <c r="C51" s="4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4" ht="20.25">
      <c r="A52" s="42"/>
      <c r="B52" s="42"/>
      <c r="C52" s="4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4" ht="20.25">
      <c r="A53" s="272"/>
      <c r="B53" s="272"/>
      <c r="C53" s="41"/>
      <c r="D53" s="2"/>
      <c r="E53" s="2"/>
      <c r="F53" s="2"/>
      <c r="G53" s="2"/>
      <c r="H53" s="2"/>
      <c r="I53" s="2"/>
      <c r="J53" s="2"/>
      <c r="K53" s="2"/>
      <c r="L53" s="2"/>
      <c r="M53" s="2"/>
    </row>
    <row r="294" spans="1:1" ht="14.25">
      <c r="A294" s="38">
        <v>5</v>
      </c>
    </row>
    <row r="802" spans="1:1" ht="7.9" hidden="1" customHeight="1">
      <c r="A802" s="38" t="s">
        <v>101</v>
      </c>
    </row>
  </sheetData>
  <sheetProtection algorithmName="SHA-512" hashValue="rY1Xj9hrfrSdAU5vTSQxx0oc1cE1o+iN3bph4E6nWo75fp9eI97tye1MelrE/Uha1aFpPke72/eOMFzcceKbig==" saltValue="LkVJlwYdOP8p9EWlHyh1cg==" spinCount="100000" sheet="1" objects="1" scenarios="1"/>
  <mergeCells count="40">
    <mergeCell ref="D21:D24"/>
    <mergeCell ref="E17:M17"/>
    <mergeCell ref="D12:E12"/>
    <mergeCell ref="J11:M11"/>
    <mergeCell ref="A3:M3"/>
    <mergeCell ref="D10:E10"/>
    <mergeCell ref="D11:E11"/>
    <mergeCell ref="D17:D20"/>
    <mergeCell ref="A1:K1"/>
    <mergeCell ref="D40:M45"/>
    <mergeCell ref="A48:M48"/>
    <mergeCell ref="A37:B38"/>
    <mergeCell ref="A39:B45"/>
    <mergeCell ref="G6:H6"/>
    <mergeCell ref="D6:F6"/>
    <mergeCell ref="A18:B18"/>
    <mergeCell ref="A19:B19"/>
    <mergeCell ref="A20:B20"/>
    <mergeCell ref="A21:B21"/>
    <mergeCell ref="A22:B22"/>
    <mergeCell ref="G7:M7"/>
    <mergeCell ref="D7:F7"/>
    <mergeCell ref="D5:M5"/>
    <mergeCell ref="F10:M10"/>
    <mergeCell ref="A53:B53"/>
    <mergeCell ref="D39:M39"/>
    <mergeCell ref="A49:L49"/>
    <mergeCell ref="B32:B34"/>
    <mergeCell ref="G8:H8"/>
    <mergeCell ref="D8:F8"/>
    <mergeCell ref="E13:M13"/>
    <mergeCell ref="E21:M21"/>
    <mergeCell ref="D13:D16"/>
    <mergeCell ref="D29:D32"/>
    <mergeCell ref="D33:D36"/>
    <mergeCell ref="E29:M29"/>
    <mergeCell ref="E33:M33"/>
    <mergeCell ref="D25:D28"/>
    <mergeCell ref="E25:M25"/>
    <mergeCell ref="F11:I11"/>
  </mergeCells>
  <conditionalFormatting sqref="A14">
    <cfRule type="containsText" dxfId="16" priority="11" operator="containsText" text="DISTRIBUTOR">
      <formula>NOT(ISERROR(SEARCH("DISTRIBUTOR",A14)))</formula>
    </cfRule>
  </conditionalFormatting>
  <conditionalFormatting sqref="B13 B30">
    <cfRule type="containsBlanks" dxfId="15" priority="20">
      <formula>LEN(TRIM(B13))=0</formula>
    </cfRule>
  </conditionalFormatting>
  <conditionalFormatting sqref="B14">
    <cfRule type="expression" dxfId="14" priority="10">
      <formula>$B$13="YES"</formula>
    </cfRule>
  </conditionalFormatting>
  <conditionalFormatting sqref="B31">
    <cfRule type="expression" dxfId="13" priority="17">
      <formula>AND(B30="UPS COLLECT",B31="")</formula>
    </cfRule>
  </conditionalFormatting>
  <conditionalFormatting sqref="D7">
    <cfRule type="expression" dxfId="12" priority="7">
      <formula>$G$6="SI"</formula>
    </cfRule>
  </conditionalFormatting>
  <conditionalFormatting sqref="E13:M13">
    <cfRule type="expression" dxfId="11" priority="6">
      <formula>"if($I$5=yes"</formula>
    </cfRule>
  </conditionalFormatting>
  <conditionalFormatting sqref="E17:M17">
    <cfRule type="expression" dxfId="10" priority="5">
      <formula>"if($I$5=yes"</formula>
    </cfRule>
  </conditionalFormatting>
  <conditionalFormatting sqref="E21:M21">
    <cfRule type="expression" dxfId="9" priority="4">
      <formula>"if($I$5=yes"</formula>
    </cfRule>
  </conditionalFormatting>
  <conditionalFormatting sqref="E25:M25">
    <cfRule type="expression" dxfId="8" priority="3">
      <formula>"if($I$5=yes"</formula>
    </cfRule>
  </conditionalFormatting>
  <conditionalFormatting sqref="E29:M29">
    <cfRule type="expression" dxfId="7" priority="2">
      <formula>"if($I$5=yes"</formula>
    </cfRule>
  </conditionalFormatting>
  <conditionalFormatting sqref="E33:M33">
    <cfRule type="expression" dxfId="6" priority="1">
      <formula>"if($I$5=yes"</formula>
    </cfRule>
  </conditionalFormatting>
  <conditionalFormatting sqref="G6">
    <cfRule type="containsBlanks" dxfId="5" priority="8">
      <formula>LEN(TRIM(G6))=0</formula>
    </cfRule>
  </conditionalFormatting>
  <conditionalFormatting sqref="G7">
    <cfRule type="expression" dxfId="4" priority="12">
      <formula>$G$6="SI"</formula>
    </cfRule>
  </conditionalFormatting>
  <conditionalFormatting sqref="G8">
    <cfRule type="containsBlanks" dxfId="3" priority="9">
      <formula>LEN(TRIM(G8))=0</formula>
    </cfRule>
  </conditionalFormatting>
  <dataValidations xWindow="355" yWindow="568" count="10">
    <dataValidation allowBlank="1" showErrorMessage="1" promptTitle="Return Shipping Method:" prompt="How would you like us to return the reground drills, please make a selection of these UPS methods; Regular-Ground Service, 2nd Day Air, or Next Day Air?" sqref="A31" xr:uid="{00000000-0002-0000-0000-000002000000}"/>
    <dataValidation type="list" showInputMessage="1" showErrorMessage="1" promptTitle="Select Reconditioning Ship To" sqref="C35 C21 B36" xr:uid="{8676B8BA-4433-4578-AE60-563FD1F86BC9}">
      <formula1>"SELECT ONE,CANADA,MISSOURI,PENNSYLVANIA"</formula1>
    </dataValidation>
    <dataValidation allowBlank="1" showErrorMessage="1" sqref="A32:A34 B5:B9" xr:uid="{77606680-5637-471B-820D-D208523B53B5}"/>
    <dataValidation allowBlank="1" showErrorMessage="1" prompt="How would you like us to return the reground drills, please make a selection of these UPS methods; Regular-Ground Service, 2nd Day Air, or Next Day Air?" sqref="A30" xr:uid="{E8A384A0-7B0E-4718-A4C6-A269BFE27F89}"/>
    <dataValidation type="whole" allowBlank="1" showErrorMessage="1" errorTitle="Must be a Whole Number!!" error="Must be a Whole Number!!" promptTitle="Must be a Whole Number!!" prompt="Must be a Whole Number!!" sqref="F14:M16 F18:M20 F22:M24 F26:M28 F30:M32 F34:M36" xr:uid="{CE7099EC-E02F-4F66-A57B-08A51673913A}">
      <formula1>0</formula1>
      <formula2>99999</formula2>
    </dataValidation>
    <dataValidation type="textLength" allowBlank="1" showErrorMessage="1" errorTitle="SAP Acct# 8 Digits" promptTitle="Customer Acct Number:" prompt="If you know what your Kennametal Acct# is, please enter it here." sqref="B11" xr:uid="{291429C1-1B12-496F-95BC-193BDDF7465A}">
      <formula1>8</formula1>
      <formula2>8</formula2>
    </dataValidation>
    <dataValidation type="decimal" showErrorMessage="1" prompt="Enter the functional discount (if known) assigned the the SAP Account Number above." sqref="B16" xr:uid="{0EA511F3-9CB8-485A-8E7D-9924D3DB8E12}">
      <formula1>0</formula1>
      <formula2>0.25</formula2>
    </dataValidation>
    <dataValidation type="list" allowBlank="1" showInputMessage="1" showErrorMessage="1" sqref="B30" xr:uid="{3131C678-C9D1-4CBB-944C-8EC6FBAC7D02}">
      <formula1>"SELECCIONE UNO, UPS TERRESTRE, UPS SIGUIENTE DIA AEREO, UPS RECOLECCION, OTRO"</formula1>
    </dataValidation>
    <dataValidation type="list" allowBlank="1" showInputMessage="1" showErrorMessage="1" errorTitle="Must be YES -or- NO" sqref="B13" xr:uid="{0F01F29A-53A2-4089-A132-D59C88E931F3}">
      <formula1>"SELECCIONE UNO,SI,NO"</formula1>
    </dataValidation>
    <dataValidation type="list" allowBlank="1" showInputMessage="1" showErrorMessage="1" sqref="G6:H6 G8:H8" xr:uid="{23C86646-B625-4680-9394-3EB3083841E0}">
      <formula1>"SELECCIONE UNO,SI,NO"</formula1>
    </dataValidation>
  </dataValidations>
  <printOptions horizontalCentered="1" verticalCentered="1"/>
  <pageMargins left="0.2" right="0.2" top="0.75" bottom="0.75" header="0.3" footer="0.3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0A08-EEBF-4C65-BDEB-923222B409EF}">
  <sheetPr codeName="Sheet3"/>
  <dimension ref="A1:Q118"/>
  <sheetViews>
    <sheetView zoomScaleNormal="100" workbookViewId="0">
      <pane ySplit="2" topLeftCell="A3" activePane="bottomLeft" state="frozen"/>
      <selection pane="bottomLeft" activeCell="D32" sqref="D32:J32"/>
      <selection activeCell="D32" sqref="D32:J32"/>
    </sheetView>
  </sheetViews>
  <sheetFormatPr defaultColWidth="8.85546875" defaultRowHeight="12"/>
  <cols>
    <col min="1" max="3" width="8.85546875" style="116"/>
    <col min="4" max="4" width="37.85546875" style="116" bestFit="1" customWidth="1"/>
    <col min="5" max="5" width="24.28515625" style="116" customWidth="1"/>
    <col min="6" max="7" width="11.85546875" style="116" customWidth="1"/>
    <col min="8" max="8" width="26.28515625" style="116" bestFit="1" customWidth="1"/>
    <col min="9" max="9" width="7.7109375" style="116" bestFit="1" customWidth="1"/>
    <col min="10" max="10" width="11.85546875" style="116" bestFit="1" customWidth="1"/>
    <col min="11" max="11" width="11.85546875" style="116" customWidth="1"/>
    <col min="12" max="12" width="21.7109375" style="116" bestFit="1" customWidth="1"/>
    <col min="13" max="13" width="11.85546875" style="116" customWidth="1"/>
    <col min="14" max="14" width="9" style="116" bestFit="1" customWidth="1"/>
    <col min="15" max="16384" width="8.85546875" style="116"/>
  </cols>
  <sheetData>
    <row r="1" spans="1:17">
      <c r="C1" s="117" t="s">
        <v>102</v>
      </c>
      <c r="D1" s="117" t="s">
        <v>103</v>
      </c>
      <c r="E1" s="117" t="s">
        <v>104</v>
      </c>
      <c r="F1" s="117" t="s">
        <v>105</v>
      </c>
      <c r="G1" s="117" t="s">
        <v>106</v>
      </c>
      <c r="H1" s="117" t="s">
        <v>107</v>
      </c>
      <c r="I1" s="118" t="s">
        <v>108</v>
      </c>
      <c r="J1" s="117" t="s">
        <v>109</v>
      </c>
      <c r="K1" s="117" t="s">
        <v>110</v>
      </c>
      <c r="L1" s="117" t="s">
        <v>111</v>
      </c>
      <c r="M1" s="117" t="s">
        <v>112</v>
      </c>
      <c r="N1" s="118" t="s">
        <v>113</v>
      </c>
      <c r="P1" s="116" t="str">
        <f>'KMT HP End Mill Recon Form'!B24</f>
        <v>Kennametal Inc. (Reconditioning Svc)</v>
      </c>
      <c r="Q1" s="116" t="str">
        <f>IF(P1="Canada","CAD","USD")</f>
        <v>USD</v>
      </c>
    </row>
    <row r="2" spans="1:17" ht="14.45" customHeight="1">
      <c r="A2" s="116">
        <f>IF(N2&gt;0,1,0)</f>
        <v>0</v>
      </c>
      <c r="B2" s="116">
        <f>IF(A2&gt;0,SUM(A$2:A2),0)*10</f>
        <v>0</v>
      </c>
      <c r="C2" s="116">
        <v>5197563</v>
      </c>
      <c r="D2" s="116" t="s">
        <v>114</v>
      </c>
      <c r="E2" s="122" t="s">
        <v>115</v>
      </c>
      <c r="F2" s="122" t="s">
        <v>60</v>
      </c>
      <c r="G2" s="123" t="s">
        <v>116</v>
      </c>
      <c r="H2" s="124" t="s">
        <v>71</v>
      </c>
      <c r="I2" s="125">
        <f>'KMT HP End Mill Recon Form'!F14</f>
        <v>0</v>
      </c>
      <c r="J2" s="116">
        <f>IFERROR(IF(I2&gt;=100,100,IF(I2&gt;=75,75,IF(I2&gt;=50,50,IF(I2&gt;=25,25,IF(I2&gt;=VLOOKUP(C2,MOQ!A:B,2,FALSE),VLOOKUP(C2,MOQ!A:B,2,FALSE),IF(I2&gt;=1,1,0)))))),0)</f>
        <v>0</v>
      </c>
      <c r="K2" s="116">
        <f>IFERROR(ROUND(IF($P$1="CANADA",VLOOKUP(C2&amp;"-"&amp;J2,pricing!I:K,3,FALSE),VLOOKUP(C2&amp;"-"&amp;J2,pricing!I:K,2,FALSE))*I2,2),0)</f>
        <v>0</v>
      </c>
      <c r="L2" s="116">
        <f>ROUND(K2*VLOOKUP(H2,pricing!M:N,2,FALSE),2)</f>
        <v>0</v>
      </c>
      <c r="M2" s="116">
        <f>ROUND(IF('KMT HP End Mill Recon Form'!$G$6="yes",IF(backend!$P$1="CANADA",pricing!$R$2*I2,pricing!$Q$2*I2),0),2)</f>
        <v>0</v>
      </c>
      <c r="N2" s="116">
        <f>M2+L2</f>
        <v>0</v>
      </c>
    </row>
    <row r="3" spans="1:17" ht="12.75">
      <c r="A3" s="116">
        <f>IF(N3&gt;0,1,0)</f>
        <v>0</v>
      </c>
      <c r="B3" s="116">
        <f>IF(A3&gt;0,SUM(A$2:A3),0)*10</f>
        <v>0</v>
      </c>
      <c r="C3" s="116">
        <v>5197563</v>
      </c>
      <c r="D3" s="116" t="s">
        <v>114</v>
      </c>
      <c r="E3" s="122" t="s">
        <v>115</v>
      </c>
      <c r="F3" s="122" t="s">
        <v>60</v>
      </c>
      <c r="G3" s="123" t="s">
        <v>116</v>
      </c>
      <c r="H3" s="124" t="s">
        <v>75</v>
      </c>
      <c r="I3" s="125">
        <f>'KMT HP End Mill Recon Form'!F15</f>
        <v>0</v>
      </c>
      <c r="J3" s="116">
        <f>IFERROR(IF(I3&gt;=100,100,IF(I3&gt;=75,75,IF(I3&gt;=50,50,IF(I3&gt;=25,25,IF(I3&gt;=VLOOKUP(C3,MOQ!A:B,2,FALSE),VLOOKUP(C3,MOQ!A:B,2,FALSE),IF(I3&gt;=1,1,0)))))),0)</f>
        <v>0</v>
      </c>
      <c r="K3" s="116">
        <f>IFERROR(ROUND(IF($P$1="CANADA",VLOOKUP(C3&amp;"-"&amp;J3,pricing!I:K,3,FALSE),VLOOKUP(C3&amp;"-"&amp;J3,pricing!I:K,2,FALSE))*I3,2),0)</f>
        <v>0</v>
      </c>
      <c r="L3" s="116">
        <f>ROUND(K3*VLOOKUP(H3,pricing!M:N,2,FALSE),2)</f>
        <v>0</v>
      </c>
      <c r="M3" s="116">
        <f>ROUND(IF('KMT HP End Mill Recon Form'!$G$6="yes",IF(backend!$P$1="CANADA",pricing!$R$2*I3,pricing!$Q$2*I3),0),2)</f>
        <v>0</v>
      </c>
      <c r="N3" s="116">
        <f>M3+L3</f>
        <v>0</v>
      </c>
    </row>
    <row r="4" spans="1:17" ht="12.75">
      <c r="A4" s="116">
        <f t="shared" ref="A4:A66" si="0">IF(N4&gt;0,1,0)</f>
        <v>0</v>
      </c>
      <c r="B4" s="116">
        <f>IF(A4&gt;0,SUM(A$2:A4),0)*10</f>
        <v>0</v>
      </c>
      <c r="C4" s="116">
        <v>5197563</v>
      </c>
      <c r="D4" s="116" t="s">
        <v>114</v>
      </c>
      <c r="E4" s="122" t="s">
        <v>115</v>
      </c>
      <c r="F4" s="122" t="s">
        <v>60</v>
      </c>
      <c r="G4" s="123" t="s">
        <v>116</v>
      </c>
      <c r="H4" s="124" t="s">
        <v>78</v>
      </c>
      <c r="I4" s="125">
        <f>'KMT HP End Mill Recon Form'!F16</f>
        <v>0</v>
      </c>
      <c r="J4" s="116">
        <f>IFERROR(IF(I4&gt;=100,100,IF(I4&gt;=75,75,IF(I4&gt;=50,50,IF(I4&gt;=25,25,IF(I4&gt;=VLOOKUP(C4,MOQ!A:B,2,FALSE),VLOOKUP(C4,MOQ!A:B,2,FALSE),IF(I4&gt;=1,1,0)))))),0)</f>
        <v>0</v>
      </c>
      <c r="K4" s="116">
        <f>IFERROR(ROUND(IF($P$1="CANADA",VLOOKUP(C4&amp;"-"&amp;J4,pricing!I:K,3,FALSE),VLOOKUP(C4&amp;"-"&amp;J4,pricing!I:K,2,FALSE))*I4,2),0)</f>
        <v>0</v>
      </c>
      <c r="L4" s="116">
        <f>ROUND(K4*VLOOKUP(H4,pricing!M:N,2,FALSE),2)</f>
        <v>0</v>
      </c>
      <c r="M4" s="116">
        <f>ROUND(IF('KMT HP End Mill Recon Form'!$G$6="yes",IF(backend!$P$1="CANADA",pricing!$R$2*I4,pricing!$Q$2*I4),0),2)</f>
        <v>0</v>
      </c>
      <c r="N4" s="116">
        <f t="shared" ref="N4:N66" si="1">M4+L4</f>
        <v>0</v>
      </c>
    </row>
    <row r="5" spans="1:17" ht="12.75">
      <c r="A5" s="116">
        <f t="shared" si="0"/>
        <v>0</v>
      </c>
      <c r="B5" s="116">
        <f>IF(A5&gt;0,SUM(A$2:A5),0)*10</f>
        <v>0</v>
      </c>
      <c r="C5" s="116">
        <v>5187773</v>
      </c>
      <c r="D5" s="116" t="s">
        <v>117</v>
      </c>
      <c r="E5" s="122" t="s">
        <v>118</v>
      </c>
      <c r="F5" s="122" t="s">
        <v>60</v>
      </c>
      <c r="G5" s="123" t="s">
        <v>116</v>
      </c>
      <c r="H5" s="124" t="s">
        <v>71</v>
      </c>
      <c r="I5" s="125">
        <f>'KMT HP End Mill Recon Form'!F18</f>
        <v>0</v>
      </c>
      <c r="J5" s="116">
        <f>IFERROR(IF(I5&gt;=100,100,IF(I5&gt;=75,75,IF(I5&gt;=50,50,IF(I5&gt;=25,25,IF(I5&gt;=VLOOKUP(C5,MOQ!A:B,2,FALSE),VLOOKUP(C5,MOQ!A:B,2,FALSE),IF(I5&gt;=1,1,0)))))),0)</f>
        <v>0</v>
      </c>
      <c r="K5" s="116">
        <f>IFERROR(ROUND(IF($P$1="CANADA",VLOOKUP(C5&amp;"-"&amp;J5,pricing!I:K,3,FALSE),VLOOKUP(C5&amp;"-"&amp;J5,pricing!I:K,2,FALSE))*I5,2),0)</f>
        <v>0</v>
      </c>
      <c r="L5" s="116">
        <f>ROUND(K5*VLOOKUP(H5,pricing!M:N,2,FALSE),2)</f>
        <v>0</v>
      </c>
      <c r="M5" s="116">
        <f>ROUND(IF('KMT HP End Mill Recon Form'!$G$6="yes",IF(backend!$P$1="CANADA",pricing!$R$2*I5,pricing!$Q$2*I5),0),2)</f>
        <v>0</v>
      </c>
      <c r="N5" s="116">
        <f t="shared" si="1"/>
        <v>0</v>
      </c>
    </row>
    <row r="6" spans="1:17" ht="12.75">
      <c r="A6" s="116">
        <f t="shared" si="0"/>
        <v>0</v>
      </c>
      <c r="B6" s="116">
        <f>IF(A6&gt;0,SUM(A$2:A6),0)*10</f>
        <v>0</v>
      </c>
      <c r="C6" s="116">
        <v>5187773</v>
      </c>
      <c r="D6" s="116" t="s">
        <v>117</v>
      </c>
      <c r="E6" s="122" t="s">
        <v>118</v>
      </c>
      <c r="F6" s="122" t="s">
        <v>60</v>
      </c>
      <c r="G6" s="123" t="s">
        <v>116</v>
      </c>
      <c r="H6" s="124" t="s">
        <v>75</v>
      </c>
      <c r="I6" s="125">
        <f>'KMT HP End Mill Recon Form'!F19</f>
        <v>0</v>
      </c>
      <c r="J6" s="116">
        <f>IFERROR(IF(I6&gt;=100,100,IF(I6&gt;=75,75,IF(I6&gt;=50,50,IF(I6&gt;=25,25,IF(I6&gt;=VLOOKUP(C6,MOQ!A:B,2,FALSE),VLOOKUP(C6,MOQ!A:B,2,FALSE),IF(I6&gt;=1,1,0)))))),0)</f>
        <v>0</v>
      </c>
      <c r="K6" s="116">
        <f>IFERROR(ROUND(IF($P$1="CANADA",VLOOKUP(C6&amp;"-"&amp;J6,pricing!I:K,3,FALSE),VLOOKUP(C6&amp;"-"&amp;J6,pricing!I:K,2,FALSE))*I6,2),0)</f>
        <v>0</v>
      </c>
      <c r="L6" s="116">
        <f>ROUND(K6*VLOOKUP(H6,pricing!M:N,2,FALSE),2)</f>
        <v>0</v>
      </c>
      <c r="M6" s="116">
        <f>ROUND(IF('KMT HP End Mill Recon Form'!$G$6="yes",IF(backend!$P$1="CANADA",pricing!$R$2*I6,pricing!$Q$2*I6),0),2)</f>
        <v>0</v>
      </c>
      <c r="N6" s="116">
        <f t="shared" si="1"/>
        <v>0</v>
      </c>
    </row>
    <row r="7" spans="1:17" ht="12.75">
      <c r="A7" s="116">
        <f t="shared" si="0"/>
        <v>0</v>
      </c>
      <c r="B7" s="116">
        <f>IF(A7&gt;0,SUM(A$2:A7),0)*10</f>
        <v>0</v>
      </c>
      <c r="C7" s="116">
        <v>5187773</v>
      </c>
      <c r="D7" s="116" t="s">
        <v>117</v>
      </c>
      <c r="E7" s="122" t="s">
        <v>118</v>
      </c>
      <c r="F7" s="122" t="s">
        <v>60</v>
      </c>
      <c r="G7" s="123" t="s">
        <v>116</v>
      </c>
      <c r="H7" s="124" t="s">
        <v>78</v>
      </c>
      <c r="I7" s="125">
        <f>'KMT HP End Mill Recon Form'!F20</f>
        <v>0</v>
      </c>
      <c r="J7" s="116">
        <f>IFERROR(IF(I7&gt;=100,100,IF(I7&gt;=75,75,IF(I7&gt;=50,50,IF(I7&gt;=25,25,IF(I7&gt;=VLOOKUP(C7,MOQ!A:B,2,FALSE),VLOOKUP(C7,MOQ!A:B,2,FALSE),IF(I7&gt;=1,1,0)))))),0)</f>
        <v>0</v>
      </c>
      <c r="K7" s="116">
        <f>IFERROR(ROUND(IF($P$1="CANADA",VLOOKUP(C7&amp;"-"&amp;J7,pricing!I:K,3,FALSE),VLOOKUP(C7&amp;"-"&amp;J7,pricing!I:K,2,FALSE))*I7,2),0)</f>
        <v>0</v>
      </c>
      <c r="L7" s="116">
        <f>ROUND(K7*VLOOKUP(H7,pricing!M:N,2,FALSE),2)</f>
        <v>0</v>
      </c>
      <c r="M7" s="116">
        <f>ROUND(IF('KMT HP End Mill Recon Form'!$G$6="yes",IF(backend!$P$1="CANADA",pricing!$R$2*I7,pricing!$Q$2*I7),0),2)</f>
        <v>0</v>
      </c>
      <c r="N7" s="116">
        <f t="shared" si="1"/>
        <v>0</v>
      </c>
    </row>
    <row r="8" spans="1:17" ht="12.75">
      <c r="A8" s="116">
        <f t="shared" si="0"/>
        <v>0</v>
      </c>
      <c r="B8" s="116">
        <f>IF(A8&gt;0,SUM(A$2:A8),0)*10</f>
        <v>0</v>
      </c>
      <c r="C8" s="116">
        <v>5187774</v>
      </c>
      <c r="D8" s="116" t="s">
        <v>119</v>
      </c>
      <c r="E8" s="122" t="s">
        <v>120</v>
      </c>
      <c r="F8" s="122" t="s">
        <v>60</v>
      </c>
      <c r="G8" s="123" t="s">
        <v>116</v>
      </c>
      <c r="H8" s="124" t="s">
        <v>71</v>
      </c>
      <c r="I8" s="125">
        <f>'KMT HP End Mill Recon Form'!F22</f>
        <v>0</v>
      </c>
      <c r="J8" s="116">
        <f>IFERROR(IF(I8&gt;=100,100,IF(I8&gt;=75,75,IF(I8&gt;=50,50,IF(I8&gt;=25,25,IF(I8&gt;=VLOOKUP(C8,MOQ!A:B,2,FALSE),VLOOKUP(C8,MOQ!A:B,2,FALSE),IF(I8&gt;=1,1,0)))))),0)</f>
        <v>0</v>
      </c>
      <c r="K8" s="116">
        <f>IFERROR(ROUND(IF($P$1="CANADA",VLOOKUP(C8&amp;"-"&amp;J8,pricing!I:K,3,FALSE),VLOOKUP(C8&amp;"-"&amp;J8,pricing!I:K,2,FALSE))*I8,2),0)</f>
        <v>0</v>
      </c>
      <c r="L8" s="116">
        <f>ROUND(K8*VLOOKUP(H8,pricing!M:N,2,FALSE),2)</f>
        <v>0</v>
      </c>
      <c r="M8" s="116">
        <f>ROUND(IF('KMT HP End Mill Recon Form'!$G$6="yes",IF(backend!$P$1="CANADA",pricing!$R$2*I8,pricing!$Q$2*I8),0),2)</f>
        <v>0</v>
      </c>
      <c r="N8" s="116">
        <f t="shared" si="1"/>
        <v>0</v>
      </c>
    </row>
    <row r="9" spans="1:17" ht="12.75">
      <c r="A9" s="116">
        <f t="shared" si="0"/>
        <v>0</v>
      </c>
      <c r="B9" s="116">
        <f>IF(A9&gt;0,SUM(A$2:A9),0)*10</f>
        <v>0</v>
      </c>
      <c r="C9" s="116">
        <v>5187774</v>
      </c>
      <c r="D9" s="116" t="s">
        <v>119</v>
      </c>
      <c r="E9" s="122" t="s">
        <v>120</v>
      </c>
      <c r="F9" s="122" t="s">
        <v>60</v>
      </c>
      <c r="G9" s="123" t="s">
        <v>116</v>
      </c>
      <c r="H9" s="124" t="s">
        <v>75</v>
      </c>
      <c r="I9" s="125">
        <f>'KMT HP End Mill Recon Form'!F23</f>
        <v>0</v>
      </c>
      <c r="J9" s="116">
        <f>IFERROR(IF(I9&gt;=100,100,IF(I9&gt;=75,75,IF(I9&gt;=50,50,IF(I9&gt;=25,25,IF(I9&gt;=VLOOKUP(C9,MOQ!A:B,2,FALSE),VLOOKUP(C9,MOQ!A:B,2,FALSE),IF(I9&gt;=1,1,0)))))),0)</f>
        <v>0</v>
      </c>
      <c r="K9" s="116">
        <f>IFERROR(ROUND(IF($P$1="CANADA",VLOOKUP(C9&amp;"-"&amp;J9,pricing!I:K,3,FALSE),VLOOKUP(C9&amp;"-"&amp;J9,pricing!I:K,2,FALSE))*I9,2),0)</f>
        <v>0</v>
      </c>
      <c r="L9" s="116">
        <f>ROUND(K9*VLOOKUP(H9,pricing!M:N,2,FALSE),2)</f>
        <v>0</v>
      </c>
      <c r="M9" s="116">
        <f>ROUND(IF('KMT HP End Mill Recon Form'!$G$6="yes",IF(backend!$P$1="CANADA",pricing!$R$2*I9,pricing!$Q$2*I9),0),2)</f>
        <v>0</v>
      </c>
      <c r="N9" s="116">
        <f t="shared" si="1"/>
        <v>0</v>
      </c>
    </row>
    <row r="10" spans="1:17" ht="12.75">
      <c r="A10" s="116">
        <f t="shared" si="0"/>
        <v>0</v>
      </c>
      <c r="B10" s="116">
        <f>IF(A10&gt;0,SUM(A$2:A10),0)*10</f>
        <v>0</v>
      </c>
      <c r="C10" s="116">
        <v>5187774</v>
      </c>
      <c r="D10" s="116" t="s">
        <v>119</v>
      </c>
      <c r="E10" s="122" t="s">
        <v>120</v>
      </c>
      <c r="F10" s="122" t="s">
        <v>60</v>
      </c>
      <c r="G10" s="123" t="s">
        <v>116</v>
      </c>
      <c r="H10" s="124" t="s">
        <v>78</v>
      </c>
      <c r="I10" s="125">
        <f>'KMT HP End Mill Recon Form'!F24</f>
        <v>0</v>
      </c>
      <c r="J10" s="116">
        <f>IFERROR(IF(I10&gt;=100,100,IF(I10&gt;=75,75,IF(I10&gt;=50,50,IF(I10&gt;=25,25,IF(I10&gt;=VLOOKUP(C10,MOQ!A:B,2,FALSE),VLOOKUP(C10,MOQ!A:B,2,FALSE),IF(I10&gt;=1,1,0)))))),0)</f>
        <v>0</v>
      </c>
      <c r="K10" s="116">
        <f>IFERROR(ROUND(IF($P$1="CANADA",VLOOKUP(C10&amp;"-"&amp;J10,pricing!I:K,3,FALSE),VLOOKUP(C10&amp;"-"&amp;J10,pricing!I:K,2,FALSE))*I10,2),0)</f>
        <v>0</v>
      </c>
      <c r="L10" s="116">
        <f>ROUND(K10*VLOOKUP(H10,pricing!M:N,2,FALSE),2)</f>
        <v>0</v>
      </c>
      <c r="M10" s="116">
        <f>ROUND(IF('KMT HP End Mill Recon Form'!$G$6="yes",IF(backend!$P$1="CANADA",pricing!$R$2*I10,pricing!$Q$2*I10),0),2)</f>
        <v>0</v>
      </c>
      <c r="N10" s="116">
        <f t="shared" si="1"/>
        <v>0</v>
      </c>
    </row>
    <row r="11" spans="1:17" ht="12.75">
      <c r="A11" s="116">
        <f t="shared" si="0"/>
        <v>0</v>
      </c>
      <c r="B11" s="116">
        <f>IF(A11&gt;0,SUM(A$2:A11),0)*10</f>
        <v>0</v>
      </c>
      <c r="C11" s="116">
        <v>5187775</v>
      </c>
      <c r="D11" s="116" t="s">
        <v>121</v>
      </c>
      <c r="E11" s="122" t="s">
        <v>122</v>
      </c>
      <c r="F11" s="122" t="s">
        <v>60</v>
      </c>
      <c r="G11" s="123" t="s">
        <v>116</v>
      </c>
      <c r="H11" s="124" t="s">
        <v>71</v>
      </c>
      <c r="I11" s="125">
        <f>'KMT HP End Mill Recon Form'!F26</f>
        <v>0</v>
      </c>
      <c r="J11" s="116">
        <f>IFERROR(IF(I11&gt;=100,100,IF(I11&gt;=75,75,IF(I11&gt;=50,50,IF(I11&gt;=25,25,IF(I11&gt;=VLOOKUP(C11,MOQ!A:B,2,FALSE),VLOOKUP(C11,MOQ!A:B,2,FALSE),IF(I11&gt;=1,1,0)))))),0)</f>
        <v>0</v>
      </c>
      <c r="K11" s="116">
        <f>IFERROR(ROUND(IF($P$1="CANADA",VLOOKUP(C11&amp;"-"&amp;J11,pricing!I:K,3,FALSE),VLOOKUP(C11&amp;"-"&amp;J11,pricing!I:K,2,FALSE))*I11,2),0)</f>
        <v>0</v>
      </c>
      <c r="L11" s="116">
        <f>ROUND(K11*VLOOKUP(H11,pricing!M:N,2,FALSE),2)</f>
        <v>0</v>
      </c>
      <c r="M11" s="116">
        <f>ROUND(IF('KMT HP End Mill Recon Form'!$G$6="yes",IF(backend!$P$1="CANADA",pricing!$R$2*I11,pricing!$Q$2*I11),0),2)</f>
        <v>0</v>
      </c>
      <c r="N11" s="116">
        <f t="shared" si="1"/>
        <v>0</v>
      </c>
    </row>
    <row r="12" spans="1:17" ht="12.75">
      <c r="A12" s="116">
        <f t="shared" si="0"/>
        <v>0</v>
      </c>
      <c r="B12" s="116">
        <f>IF(A12&gt;0,SUM(A$2:A12),0)*10</f>
        <v>0</v>
      </c>
      <c r="C12" s="116">
        <v>5187775</v>
      </c>
      <c r="D12" s="116" t="s">
        <v>121</v>
      </c>
      <c r="E12" s="122" t="s">
        <v>122</v>
      </c>
      <c r="F12" s="122" t="s">
        <v>60</v>
      </c>
      <c r="G12" s="123" t="s">
        <v>116</v>
      </c>
      <c r="H12" s="124" t="s">
        <v>75</v>
      </c>
      <c r="I12" s="125">
        <f>'KMT HP End Mill Recon Form'!F27</f>
        <v>0</v>
      </c>
      <c r="J12" s="116">
        <f>IFERROR(IF(I12&gt;=100,100,IF(I12&gt;=75,75,IF(I12&gt;=50,50,IF(I12&gt;=25,25,IF(I12&gt;=VLOOKUP(C12,MOQ!A:B,2,FALSE),VLOOKUP(C12,MOQ!A:B,2,FALSE),IF(I12&gt;=1,1,0)))))),0)</f>
        <v>0</v>
      </c>
      <c r="K12" s="116">
        <f>IFERROR(ROUND(IF($P$1="CANADA",VLOOKUP(C12&amp;"-"&amp;J12,pricing!I:K,3,FALSE),VLOOKUP(C12&amp;"-"&amp;J12,pricing!I:K,2,FALSE))*I12,2),0)</f>
        <v>0</v>
      </c>
      <c r="L12" s="116">
        <f>ROUND(K12*VLOOKUP(H12,pricing!M:N,2,FALSE),2)</f>
        <v>0</v>
      </c>
      <c r="M12" s="116">
        <f>ROUND(IF('KMT HP End Mill Recon Form'!$G$6="yes",IF(backend!$P$1="CANADA",pricing!$R$2*I12,pricing!$Q$2*I12),0),2)</f>
        <v>0</v>
      </c>
      <c r="N12" s="116">
        <f t="shared" si="1"/>
        <v>0</v>
      </c>
    </row>
    <row r="13" spans="1:17" ht="12.75">
      <c r="A13" s="116">
        <f t="shared" si="0"/>
        <v>0</v>
      </c>
      <c r="B13" s="116">
        <f>IF(A13&gt;0,SUM(A$2:A13),0)*10</f>
        <v>0</v>
      </c>
      <c r="C13" s="116">
        <v>5187775</v>
      </c>
      <c r="D13" s="116" t="s">
        <v>121</v>
      </c>
      <c r="E13" s="122" t="s">
        <v>122</v>
      </c>
      <c r="F13" s="122" t="s">
        <v>60</v>
      </c>
      <c r="G13" s="123" t="s">
        <v>116</v>
      </c>
      <c r="H13" s="124" t="s">
        <v>78</v>
      </c>
      <c r="I13" s="125">
        <f>'KMT HP End Mill Recon Form'!F28</f>
        <v>0</v>
      </c>
      <c r="J13" s="116">
        <f>IFERROR(IF(I13&gt;=100,100,IF(I13&gt;=75,75,IF(I13&gt;=50,50,IF(I13&gt;=25,25,IF(I13&gt;=VLOOKUP(C13,MOQ!A:B,2,FALSE),VLOOKUP(C13,MOQ!A:B,2,FALSE),IF(I13&gt;=1,1,0)))))),0)</f>
        <v>0</v>
      </c>
      <c r="K13" s="116">
        <f>IFERROR(ROUND(IF($P$1="CANADA",VLOOKUP(C13&amp;"-"&amp;J13,pricing!I:K,3,FALSE),VLOOKUP(C13&amp;"-"&amp;J13,pricing!I:K,2,FALSE))*I13,2),0)</f>
        <v>0</v>
      </c>
      <c r="L13" s="116">
        <f>ROUND(K13*VLOOKUP(H13,pricing!M:N,2,FALSE),2)</f>
        <v>0</v>
      </c>
      <c r="M13" s="116">
        <f>ROUND(IF('KMT HP End Mill Recon Form'!$G$6="yes",IF(backend!$P$1="CANADA",pricing!$R$2*I13,pricing!$Q$2*I13),0),2)</f>
        <v>0</v>
      </c>
      <c r="N13" s="116">
        <f t="shared" si="1"/>
        <v>0</v>
      </c>
    </row>
    <row r="14" spans="1:17" ht="12.75">
      <c r="A14" s="116">
        <f t="shared" si="0"/>
        <v>0</v>
      </c>
      <c r="B14" s="116">
        <f>IF(A14&gt;0,SUM(A$2:A14),0)*10</f>
        <v>0</v>
      </c>
      <c r="C14" s="116">
        <v>5187776</v>
      </c>
      <c r="D14" s="116" t="s">
        <v>123</v>
      </c>
      <c r="E14" s="122" t="s">
        <v>124</v>
      </c>
      <c r="F14" s="122" t="s">
        <v>60</v>
      </c>
      <c r="G14" s="123" t="s">
        <v>116</v>
      </c>
      <c r="H14" s="124" t="s">
        <v>71</v>
      </c>
      <c r="I14" s="125">
        <f>'KMT HP End Mill Recon Form'!F30</f>
        <v>0</v>
      </c>
      <c r="J14" s="116">
        <f>IFERROR(IF(I14&gt;=100,100,IF(I14&gt;=75,75,IF(I14&gt;=50,50,IF(I14&gt;=25,25,IF(I14&gt;=VLOOKUP(C14,MOQ!A:B,2,FALSE),VLOOKUP(C14,MOQ!A:B,2,FALSE),IF(I14&gt;=1,1,0)))))),0)</f>
        <v>0</v>
      </c>
      <c r="K14" s="116">
        <f>IFERROR(ROUND(IF($P$1="CANADA",VLOOKUP(C14&amp;"-"&amp;J14,pricing!I:K,3,FALSE),VLOOKUP(C14&amp;"-"&amp;J14,pricing!I:K,2,FALSE))*I14,2),0)</f>
        <v>0</v>
      </c>
      <c r="L14" s="116">
        <f>ROUND(K14*VLOOKUP(H14,pricing!M:N,2,FALSE),2)</f>
        <v>0</v>
      </c>
      <c r="M14" s="116">
        <f>ROUND(IF('KMT HP End Mill Recon Form'!$G$6="yes",IF(backend!$P$1="CANADA",pricing!$R$2*I14,pricing!$Q$2*I14),0),2)</f>
        <v>0</v>
      </c>
      <c r="N14" s="116">
        <f t="shared" si="1"/>
        <v>0</v>
      </c>
    </row>
    <row r="15" spans="1:17" ht="12.75">
      <c r="A15" s="116">
        <f t="shared" si="0"/>
        <v>0</v>
      </c>
      <c r="B15" s="116">
        <f>IF(A15&gt;0,SUM(A$2:A15),0)*10</f>
        <v>0</v>
      </c>
      <c r="C15" s="116">
        <v>5187776</v>
      </c>
      <c r="D15" s="116" t="s">
        <v>123</v>
      </c>
      <c r="E15" s="122" t="s">
        <v>124</v>
      </c>
      <c r="F15" s="122" t="s">
        <v>60</v>
      </c>
      <c r="G15" s="123" t="s">
        <v>116</v>
      </c>
      <c r="H15" s="124" t="s">
        <v>75</v>
      </c>
      <c r="I15" s="125">
        <f>'KMT HP End Mill Recon Form'!F31</f>
        <v>0</v>
      </c>
      <c r="J15" s="116">
        <f>IFERROR(IF(I15&gt;=100,100,IF(I15&gt;=75,75,IF(I15&gt;=50,50,IF(I15&gt;=25,25,IF(I15&gt;=VLOOKUP(C15,MOQ!A:B,2,FALSE),VLOOKUP(C15,MOQ!A:B,2,FALSE),IF(I15&gt;=1,1,0)))))),0)</f>
        <v>0</v>
      </c>
      <c r="K15" s="116">
        <f>IFERROR(ROUND(IF($P$1="CANADA",VLOOKUP(C15&amp;"-"&amp;J15,pricing!I:K,3,FALSE),VLOOKUP(C15&amp;"-"&amp;J15,pricing!I:K,2,FALSE))*I15,2),0)</f>
        <v>0</v>
      </c>
      <c r="L15" s="116">
        <f>ROUND(K15*VLOOKUP(H15,pricing!M:N,2,FALSE),2)</f>
        <v>0</v>
      </c>
      <c r="M15" s="116">
        <f>ROUND(IF('KMT HP End Mill Recon Form'!$G$6="yes",IF(backend!$P$1="CANADA",pricing!$R$2*I15,pricing!$Q$2*I15),0),2)</f>
        <v>0</v>
      </c>
      <c r="N15" s="116">
        <f t="shared" si="1"/>
        <v>0</v>
      </c>
    </row>
    <row r="16" spans="1:17" ht="12.75">
      <c r="A16" s="116">
        <f t="shared" si="0"/>
        <v>0</v>
      </c>
      <c r="B16" s="116">
        <f>IF(A16&gt;0,SUM(A$2:A16),0)*10</f>
        <v>0</v>
      </c>
      <c r="C16" s="116">
        <v>5187776</v>
      </c>
      <c r="D16" s="116" t="s">
        <v>123</v>
      </c>
      <c r="E16" s="122" t="s">
        <v>124</v>
      </c>
      <c r="F16" s="122" t="s">
        <v>60</v>
      </c>
      <c r="G16" s="123" t="s">
        <v>116</v>
      </c>
      <c r="H16" s="124" t="s">
        <v>78</v>
      </c>
      <c r="I16" s="125">
        <f>'KMT HP End Mill Recon Form'!F32</f>
        <v>0</v>
      </c>
      <c r="J16" s="116">
        <f>IFERROR(IF(I16&gt;=100,100,IF(I16&gt;=75,75,IF(I16&gt;=50,50,IF(I16&gt;=25,25,IF(I16&gt;=VLOOKUP(C16,MOQ!A:B,2,FALSE),VLOOKUP(C16,MOQ!A:B,2,FALSE),IF(I16&gt;=1,1,0)))))),0)</f>
        <v>0</v>
      </c>
      <c r="K16" s="116">
        <f>IFERROR(ROUND(IF($P$1="CANADA",VLOOKUP(C16&amp;"-"&amp;J16,pricing!I:K,3,FALSE),VLOOKUP(C16&amp;"-"&amp;J16,pricing!I:K,2,FALSE))*I16,2),0)</f>
        <v>0</v>
      </c>
      <c r="L16" s="116">
        <f>ROUND(K16*VLOOKUP(H16,pricing!M:N,2,FALSE),2)</f>
        <v>0</v>
      </c>
      <c r="M16" s="116">
        <f>ROUND(IF('KMT HP End Mill Recon Form'!$G$6="yes",IF(backend!$P$1="CANADA",pricing!$R$2*I16,pricing!$Q$2*I16),0),2)</f>
        <v>0</v>
      </c>
      <c r="N16" s="116">
        <f t="shared" si="1"/>
        <v>0</v>
      </c>
    </row>
    <row r="17" spans="1:14" ht="25.5">
      <c r="A17" s="116">
        <f t="shared" si="0"/>
        <v>0</v>
      </c>
      <c r="B17" s="116">
        <f>IF(A17&gt;0,SUM(A$2:A17),0)*10</f>
        <v>0</v>
      </c>
      <c r="C17" s="116">
        <v>5187777</v>
      </c>
      <c r="D17" s="116" t="s">
        <v>125</v>
      </c>
      <c r="E17" s="202" t="s">
        <v>126</v>
      </c>
      <c r="F17" s="122" t="s">
        <v>60</v>
      </c>
      <c r="G17" s="123" t="s">
        <v>116</v>
      </c>
      <c r="H17" s="124" t="s">
        <v>71</v>
      </c>
      <c r="I17" s="125">
        <f>'KMT HP End Mill Recon Form'!F34</f>
        <v>0</v>
      </c>
      <c r="J17" s="116">
        <f>IFERROR(IF(I17&gt;=100,100,IF(I17&gt;=75,75,IF(I17&gt;=50,50,IF(I17&gt;=25,25,IF(I17&gt;=VLOOKUP(C17,MOQ!A:B,2,FALSE),VLOOKUP(C17,MOQ!A:B,2,FALSE),IF(I17&gt;=1,1,0)))))),0)</f>
        <v>0</v>
      </c>
      <c r="K17" s="116">
        <f>IFERROR(ROUND(IF($P$1="CANADA",VLOOKUP(C17&amp;"-"&amp;J17,pricing!I:K,3,FALSE),VLOOKUP(C17&amp;"-"&amp;J17,pricing!I:K,2,FALSE))*I17,2),0)</f>
        <v>0</v>
      </c>
      <c r="L17" s="116">
        <f>ROUND(K17*VLOOKUP(H17,pricing!M:N,2,FALSE),2)</f>
        <v>0</v>
      </c>
      <c r="M17" s="116">
        <f>ROUND(IF('KMT HP End Mill Recon Form'!$G$6="yes",IF(backend!$P$1="CANADA",pricing!$R$2*I17,pricing!$Q$2*I17),0),2)</f>
        <v>0</v>
      </c>
      <c r="N17" s="116">
        <f t="shared" si="1"/>
        <v>0</v>
      </c>
    </row>
    <row r="18" spans="1:14" ht="12.75">
      <c r="A18" s="116">
        <f t="shared" si="0"/>
        <v>0</v>
      </c>
      <c r="B18" s="116">
        <f>IF(A18&gt;0,SUM(A$2:A18),0)*10</f>
        <v>0</v>
      </c>
      <c r="C18" s="116">
        <v>5187777</v>
      </c>
      <c r="D18" s="116" t="s">
        <v>125</v>
      </c>
      <c r="E18" s="122" t="s">
        <v>126</v>
      </c>
      <c r="F18" s="122" t="s">
        <v>60</v>
      </c>
      <c r="G18" s="123" t="s">
        <v>116</v>
      </c>
      <c r="H18" s="124" t="s">
        <v>75</v>
      </c>
      <c r="I18" s="125">
        <f>'KMT HP End Mill Recon Form'!F35</f>
        <v>0</v>
      </c>
      <c r="J18" s="116">
        <f>IFERROR(IF(I18&gt;=100,100,IF(I18&gt;=75,75,IF(I18&gt;=50,50,IF(I18&gt;=25,25,IF(I18&gt;=VLOOKUP(C18,MOQ!A:B,2,FALSE),VLOOKUP(C18,MOQ!A:B,2,FALSE),IF(I18&gt;=1,1,0)))))),0)</f>
        <v>0</v>
      </c>
      <c r="K18" s="116">
        <f>IFERROR(ROUND(IF($P$1="CANADA",VLOOKUP(C18&amp;"-"&amp;J18,pricing!I:K,3,FALSE),VLOOKUP(C18&amp;"-"&amp;J18,pricing!I:K,2,FALSE))*I18,2),0)</f>
        <v>0</v>
      </c>
      <c r="L18" s="116">
        <f>ROUND(K18*VLOOKUP(H18,pricing!M:N,2,FALSE),2)</f>
        <v>0</v>
      </c>
      <c r="M18" s="116">
        <f>ROUND(IF('KMT HP End Mill Recon Form'!$G$6="yes",IF(backend!$P$1="CANADA",pricing!$R$2*I18,pricing!$Q$2*I18),0),2)</f>
        <v>0</v>
      </c>
      <c r="N18" s="116">
        <f t="shared" si="1"/>
        <v>0</v>
      </c>
    </row>
    <row r="19" spans="1:14" ht="12.75">
      <c r="A19" s="116">
        <f t="shared" si="0"/>
        <v>0</v>
      </c>
      <c r="B19" s="116">
        <f>IF(A19&gt;0,SUM(A$2:A19),0)*10</f>
        <v>0</v>
      </c>
      <c r="C19" s="116">
        <v>5187777</v>
      </c>
      <c r="D19" s="116" t="s">
        <v>125</v>
      </c>
      <c r="E19" s="122" t="s">
        <v>126</v>
      </c>
      <c r="F19" s="122" t="s">
        <v>60</v>
      </c>
      <c r="G19" s="123" t="s">
        <v>116</v>
      </c>
      <c r="H19" s="124" t="s">
        <v>78</v>
      </c>
      <c r="I19" s="125">
        <f>'KMT HP End Mill Recon Form'!F36</f>
        <v>0</v>
      </c>
      <c r="J19" s="116">
        <f>IFERROR(IF(I19&gt;=100,100,IF(I19&gt;=75,75,IF(I19&gt;=50,50,IF(I19&gt;=25,25,IF(I19&gt;=VLOOKUP(C19,MOQ!A:B,2,FALSE),VLOOKUP(C19,MOQ!A:B,2,FALSE),IF(I19&gt;=1,1,0)))))),0)</f>
        <v>0</v>
      </c>
      <c r="K19" s="116">
        <f>IFERROR(ROUND(IF($P$1="CANADA",VLOOKUP(C19&amp;"-"&amp;J19,pricing!I:K,3,FALSE),VLOOKUP(C19&amp;"-"&amp;J19,pricing!I:K,2,FALSE))*I19,2),0)</f>
        <v>0</v>
      </c>
      <c r="L19" s="116">
        <f>ROUND(K19*VLOOKUP(H19,pricing!M:N,2,FALSE),2)</f>
        <v>0</v>
      </c>
      <c r="M19" s="116">
        <f>ROUND(IF('KMT HP End Mill Recon Form'!$G$6="yes",IF(backend!$P$1="CANADA",pricing!$R$2*I19,pricing!$Q$2*I19),0),2)</f>
        <v>0</v>
      </c>
      <c r="N19" s="116">
        <f t="shared" si="1"/>
        <v>0</v>
      </c>
    </row>
    <row r="20" spans="1:14" ht="12.75">
      <c r="A20" s="116">
        <f t="shared" si="0"/>
        <v>0</v>
      </c>
      <c r="B20" s="116">
        <f>IF(A20&gt;0,SUM(A$2:A20),0)*10</f>
        <v>0</v>
      </c>
      <c r="C20" s="116">
        <v>5197565</v>
      </c>
      <c r="D20" s="116" t="s">
        <v>127</v>
      </c>
      <c r="E20" s="114" t="s">
        <v>115</v>
      </c>
      <c r="F20" s="122" t="s">
        <v>60</v>
      </c>
      <c r="G20" s="123" t="s">
        <v>128</v>
      </c>
      <c r="H20" s="124" t="s">
        <v>71</v>
      </c>
      <c r="I20" s="125">
        <f>'KMT HP End Mill Recon Form'!G14</f>
        <v>0</v>
      </c>
      <c r="J20" s="116">
        <f>IFERROR(IF(I20&gt;=100,100,IF(I20&gt;=75,75,IF(I20&gt;=50,50,IF(I20&gt;=25,25,IF(I20&gt;=VLOOKUP(C20,MOQ!A:B,2,FALSE),VLOOKUP(C20,MOQ!A:B,2,FALSE),IF(I20&gt;=1,1,0)))))),0)</f>
        <v>0</v>
      </c>
      <c r="K20" s="116">
        <f>IFERROR(ROUND(IF($P$1="CANADA",VLOOKUP(C20&amp;"-"&amp;J20,pricing!I:K,3,FALSE),VLOOKUP(C20&amp;"-"&amp;J20,pricing!I:K,2,FALSE))*I20,2),0)</f>
        <v>0</v>
      </c>
      <c r="L20" s="116">
        <f>ROUND(K20*VLOOKUP(H20,pricing!M:N,2,FALSE),2)</f>
        <v>0</v>
      </c>
      <c r="M20" s="116">
        <f>ROUND(IF('KMT HP End Mill Recon Form'!$G$6="yes",IF(backend!$P$1="CANADA",pricing!$R$2*I20,pricing!$Q$2*I20),0),2)</f>
        <v>0</v>
      </c>
      <c r="N20" s="116">
        <f t="shared" si="1"/>
        <v>0</v>
      </c>
    </row>
    <row r="21" spans="1:14" ht="12.75">
      <c r="A21" s="116">
        <f t="shared" si="0"/>
        <v>0</v>
      </c>
      <c r="B21" s="116">
        <f>IF(A21&gt;0,SUM(A$2:A21),0)*10</f>
        <v>0</v>
      </c>
      <c r="C21" s="116">
        <v>5197565</v>
      </c>
      <c r="D21" s="116" t="s">
        <v>127</v>
      </c>
      <c r="E21" s="114" t="s">
        <v>115</v>
      </c>
      <c r="F21" s="122" t="s">
        <v>60</v>
      </c>
      <c r="G21" s="123" t="s">
        <v>128</v>
      </c>
      <c r="H21" s="124" t="s">
        <v>75</v>
      </c>
      <c r="I21" s="125">
        <f>'KMT HP End Mill Recon Form'!G15</f>
        <v>0</v>
      </c>
      <c r="J21" s="116">
        <f>IFERROR(IF(I21&gt;=100,100,IF(I21&gt;=75,75,IF(I21&gt;=50,50,IF(I21&gt;=25,25,IF(I21&gt;=VLOOKUP(C21,MOQ!A:B,2,FALSE),VLOOKUP(C21,MOQ!A:B,2,FALSE),IF(I21&gt;=1,1,0)))))),0)</f>
        <v>0</v>
      </c>
      <c r="K21" s="116">
        <f>IFERROR(ROUND(IF($P$1="CANADA",VLOOKUP(C21&amp;"-"&amp;J21,pricing!I:K,3,FALSE),VLOOKUP(C21&amp;"-"&amp;J21,pricing!I:K,2,FALSE))*I21,2),0)</f>
        <v>0</v>
      </c>
      <c r="L21" s="116">
        <f>ROUND(K21*VLOOKUP(H21,pricing!M:N,2,FALSE),2)</f>
        <v>0</v>
      </c>
      <c r="M21" s="116">
        <f>ROUND(IF('KMT HP End Mill Recon Form'!$G$6="yes",IF(backend!$P$1="CANADA",pricing!$R$2*I21,pricing!$Q$2*I21),0),2)</f>
        <v>0</v>
      </c>
      <c r="N21" s="116">
        <f t="shared" si="1"/>
        <v>0</v>
      </c>
    </row>
    <row r="22" spans="1:14" ht="12.75">
      <c r="A22" s="116">
        <f t="shared" si="0"/>
        <v>0</v>
      </c>
      <c r="B22" s="116">
        <f>IF(A22&gt;0,SUM(A$2:A22),0)*10</f>
        <v>0</v>
      </c>
      <c r="C22" s="116">
        <v>5197565</v>
      </c>
      <c r="D22" s="116" t="s">
        <v>127</v>
      </c>
      <c r="E22" s="114" t="s">
        <v>115</v>
      </c>
      <c r="F22" s="122" t="s">
        <v>60</v>
      </c>
      <c r="G22" s="123" t="s">
        <v>128</v>
      </c>
      <c r="H22" s="124" t="s">
        <v>78</v>
      </c>
      <c r="I22" s="125">
        <f>'KMT HP End Mill Recon Form'!G16</f>
        <v>0</v>
      </c>
      <c r="J22" s="116">
        <f>IFERROR(IF(I22&gt;=100,100,IF(I22&gt;=75,75,IF(I22&gt;=50,50,IF(I22&gt;=25,25,IF(I22&gt;=VLOOKUP(C22,MOQ!A:B,2,FALSE),VLOOKUP(C22,MOQ!A:B,2,FALSE),IF(I22&gt;=1,1,0)))))),0)</f>
        <v>0</v>
      </c>
      <c r="K22" s="116">
        <f>IFERROR(ROUND(IF($P$1="CANADA",VLOOKUP(C22&amp;"-"&amp;J22,pricing!I:K,3,FALSE),VLOOKUP(C22&amp;"-"&amp;J22,pricing!I:K,2,FALSE))*I22,2),0)</f>
        <v>0</v>
      </c>
      <c r="L22" s="116">
        <f>ROUND(K22*VLOOKUP(H22,pricing!M:N,2,FALSE),2)</f>
        <v>0</v>
      </c>
      <c r="M22" s="116">
        <f>ROUND(IF('KMT HP End Mill Recon Form'!$G$6="yes",IF(backend!$P$1="CANADA",pricing!$R$2*I22,pricing!$Q$2*I22),0),2)</f>
        <v>0</v>
      </c>
      <c r="N22" s="116">
        <f t="shared" si="1"/>
        <v>0</v>
      </c>
    </row>
    <row r="23" spans="1:14" ht="12.75">
      <c r="A23" s="116">
        <f t="shared" si="0"/>
        <v>0</v>
      </c>
      <c r="B23" s="116">
        <f>IF(A23&gt;0,SUM(A$2:A23),0)*10</f>
        <v>0</v>
      </c>
      <c r="C23" s="116">
        <v>5187778</v>
      </c>
      <c r="D23" s="116" t="s">
        <v>129</v>
      </c>
      <c r="E23" s="114" t="s">
        <v>118</v>
      </c>
      <c r="F23" s="122" t="s">
        <v>60</v>
      </c>
      <c r="G23" s="123" t="s">
        <v>128</v>
      </c>
      <c r="H23" s="124" t="s">
        <v>71</v>
      </c>
      <c r="I23" s="125">
        <f>'KMT HP End Mill Recon Form'!G18</f>
        <v>0</v>
      </c>
      <c r="J23" s="116">
        <f>IFERROR(IF(I23&gt;=100,100,IF(I23&gt;=75,75,IF(I23&gt;=50,50,IF(I23&gt;=25,25,IF(I23&gt;=VLOOKUP(C23,MOQ!A:B,2,FALSE),VLOOKUP(C23,MOQ!A:B,2,FALSE),IF(I23&gt;=1,1,0)))))),0)</f>
        <v>0</v>
      </c>
      <c r="K23" s="116">
        <f>IFERROR(ROUND(IF($P$1="CANADA",VLOOKUP(C23&amp;"-"&amp;J23,pricing!I:K,3,FALSE),VLOOKUP(C23&amp;"-"&amp;J23,pricing!I:K,2,FALSE))*I23,2),0)</f>
        <v>0</v>
      </c>
      <c r="L23" s="116">
        <f>ROUND(K23*VLOOKUP(H23,pricing!M:N,2,FALSE),2)</f>
        <v>0</v>
      </c>
      <c r="M23" s="116">
        <f>ROUND(IF('KMT HP End Mill Recon Form'!$G$6="yes",IF(backend!$P$1="CANADA",pricing!$R$2*I23,pricing!$Q$2*I23),0),2)</f>
        <v>0</v>
      </c>
      <c r="N23" s="116">
        <f t="shared" si="1"/>
        <v>0</v>
      </c>
    </row>
    <row r="24" spans="1:14" ht="12.75">
      <c r="A24" s="116">
        <f t="shared" si="0"/>
        <v>0</v>
      </c>
      <c r="B24" s="116">
        <f>IF(A24&gt;0,SUM(A$2:A24),0)*10</f>
        <v>0</v>
      </c>
      <c r="C24" s="116">
        <v>5187778</v>
      </c>
      <c r="D24" s="116" t="s">
        <v>129</v>
      </c>
      <c r="E24" s="114" t="s">
        <v>118</v>
      </c>
      <c r="F24" s="122" t="s">
        <v>60</v>
      </c>
      <c r="G24" s="123" t="s">
        <v>128</v>
      </c>
      <c r="H24" s="124" t="s">
        <v>75</v>
      </c>
      <c r="I24" s="125">
        <f>'KMT HP End Mill Recon Form'!G19</f>
        <v>0</v>
      </c>
      <c r="J24" s="116">
        <f>IFERROR(IF(I24&gt;=100,100,IF(I24&gt;=75,75,IF(I24&gt;=50,50,IF(I24&gt;=25,25,IF(I24&gt;=VLOOKUP(C24,MOQ!A:B,2,FALSE),VLOOKUP(C24,MOQ!A:B,2,FALSE),IF(I24&gt;=1,1,0)))))),0)</f>
        <v>0</v>
      </c>
      <c r="K24" s="116">
        <f>IFERROR(ROUND(IF($P$1="CANADA",VLOOKUP(C24&amp;"-"&amp;J24,pricing!I:K,3,FALSE),VLOOKUP(C24&amp;"-"&amp;J24,pricing!I:K,2,FALSE))*I24,2),0)</f>
        <v>0</v>
      </c>
      <c r="L24" s="116">
        <f>ROUND(K24*VLOOKUP(H24,pricing!M:N,2,FALSE),2)</f>
        <v>0</v>
      </c>
      <c r="M24" s="116">
        <f>ROUND(IF('KMT HP End Mill Recon Form'!$G$6="yes",IF(backend!$P$1="CANADA",pricing!$R$2*I24,pricing!$Q$2*I24),0),2)</f>
        <v>0</v>
      </c>
      <c r="N24" s="116">
        <f t="shared" si="1"/>
        <v>0</v>
      </c>
    </row>
    <row r="25" spans="1:14" ht="12.75">
      <c r="A25" s="116">
        <f t="shared" si="0"/>
        <v>0</v>
      </c>
      <c r="B25" s="116">
        <f>IF(A25&gt;0,SUM(A$2:A25),0)*10</f>
        <v>0</v>
      </c>
      <c r="C25" s="116">
        <v>5187778</v>
      </c>
      <c r="D25" s="116" t="s">
        <v>129</v>
      </c>
      <c r="E25" s="114" t="s">
        <v>118</v>
      </c>
      <c r="F25" s="122" t="s">
        <v>60</v>
      </c>
      <c r="G25" s="123" t="s">
        <v>128</v>
      </c>
      <c r="H25" s="124" t="s">
        <v>78</v>
      </c>
      <c r="I25" s="125">
        <f>'KMT HP End Mill Recon Form'!G20</f>
        <v>0</v>
      </c>
      <c r="J25" s="116">
        <f>IFERROR(IF(I25&gt;=100,100,IF(I25&gt;=75,75,IF(I25&gt;=50,50,IF(I25&gt;=25,25,IF(I25&gt;=VLOOKUP(C25,MOQ!A:B,2,FALSE),VLOOKUP(C25,MOQ!A:B,2,FALSE),IF(I25&gt;=1,1,0)))))),0)</f>
        <v>0</v>
      </c>
      <c r="K25" s="116">
        <f>IFERROR(ROUND(IF($P$1="CANADA",VLOOKUP(C25&amp;"-"&amp;J25,pricing!I:K,3,FALSE),VLOOKUP(C25&amp;"-"&amp;J25,pricing!I:K,2,FALSE))*I25,2),0)</f>
        <v>0</v>
      </c>
      <c r="L25" s="116">
        <f>ROUND(K25*VLOOKUP(H25,pricing!M:N,2,FALSE),2)</f>
        <v>0</v>
      </c>
      <c r="M25" s="116">
        <f>ROUND(IF('KMT HP End Mill Recon Form'!$G$6="yes",IF(backend!$P$1="CANADA",pricing!$R$2*I25,pricing!$Q$2*I25),0),2)</f>
        <v>0</v>
      </c>
      <c r="N25" s="116">
        <f t="shared" si="1"/>
        <v>0</v>
      </c>
    </row>
    <row r="26" spans="1:14" ht="12.75">
      <c r="A26" s="116">
        <f t="shared" si="0"/>
        <v>0</v>
      </c>
      <c r="B26" s="116">
        <f>IF(A26&gt;0,SUM(A$2:A26),0)*10</f>
        <v>0</v>
      </c>
      <c r="C26" s="116">
        <v>5187779</v>
      </c>
      <c r="D26" s="116" t="s">
        <v>130</v>
      </c>
      <c r="E26" s="114" t="s">
        <v>120</v>
      </c>
      <c r="F26" s="122" t="s">
        <v>60</v>
      </c>
      <c r="G26" s="123" t="s">
        <v>128</v>
      </c>
      <c r="H26" s="124" t="s">
        <v>71</v>
      </c>
      <c r="I26" s="125">
        <f>'KMT HP End Mill Recon Form'!G22</f>
        <v>0</v>
      </c>
      <c r="J26" s="116">
        <f>IFERROR(IF(I26&gt;=100,100,IF(I26&gt;=75,75,IF(I26&gt;=50,50,IF(I26&gt;=25,25,IF(I26&gt;=VLOOKUP(C26,MOQ!A:B,2,FALSE),VLOOKUP(C26,MOQ!A:B,2,FALSE),IF(I26&gt;=1,1,0)))))),0)</f>
        <v>0</v>
      </c>
      <c r="K26" s="116">
        <f>IFERROR(ROUND(IF($P$1="CANADA",VLOOKUP(C26&amp;"-"&amp;J26,pricing!I:K,3,FALSE),VLOOKUP(C26&amp;"-"&amp;J26,pricing!I:K,2,FALSE))*I26,2),0)</f>
        <v>0</v>
      </c>
      <c r="L26" s="116">
        <f>ROUND(K26*VLOOKUP(H26,pricing!M:N,2,FALSE),2)</f>
        <v>0</v>
      </c>
      <c r="M26" s="116">
        <f>ROUND(IF('KMT HP End Mill Recon Form'!$G$6="yes",IF(backend!$P$1="CANADA",pricing!$R$2*I26,pricing!$Q$2*I26),0),2)</f>
        <v>0</v>
      </c>
      <c r="N26" s="116">
        <f t="shared" si="1"/>
        <v>0</v>
      </c>
    </row>
    <row r="27" spans="1:14" ht="12.75">
      <c r="A27" s="116">
        <f t="shared" si="0"/>
        <v>0</v>
      </c>
      <c r="B27" s="116">
        <f>IF(A27&gt;0,SUM(A$2:A27),0)*10</f>
        <v>0</v>
      </c>
      <c r="C27" s="116">
        <v>5187779</v>
      </c>
      <c r="D27" s="116" t="s">
        <v>130</v>
      </c>
      <c r="E27" s="114" t="s">
        <v>120</v>
      </c>
      <c r="F27" s="122" t="s">
        <v>60</v>
      </c>
      <c r="G27" s="123" t="s">
        <v>128</v>
      </c>
      <c r="H27" s="124" t="s">
        <v>75</v>
      </c>
      <c r="I27" s="125">
        <f>'KMT HP End Mill Recon Form'!G23</f>
        <v>0</v>
      </c>
      <c r="J27" s="116">
        <f>IFERROR(IF(I27&gt;=100,100,IF(I27&gt;=75,75,IF(I27&gt;=50,50,IF(I27&gt;=25,25,IF(I27&gt;=VLOOKUP(C27,MOQ!A:B,2,FALSE),VLOOKUP(C27,MOQ!A:B,2,FALSE),IF(I27&gt;=1,1,0)))))),0)</f>
        <v>0</v>
      </c>
      <c r="K27" s="116">
        <f>IFERROR(ROUND(IF($P$1="CANADA",VLOOKUP(C27&amp;"-"&amp;J27,pricing!I:K,3,FALSE),VLOOKUP(C27&amp;"-"&amp;J27,pricing!I:K,2,FALSE))*I27,2),0)</f>
        <v>0</v>
      </c>
      <c r="L27" s="116">
        <f>ROUND(K27*VLOOKUP(H27,pricing!M:N,2,FALSE),2)</f>
        <v>0</v>
      </c>
      <c r="M27" s="116">
        <f>ROUND(IF('KMT HP End Mill Recon Form'!$G$6="yes",IF(backend!$P$1="CANADA",pricing!$R$2*I27,pricing!$Q$2*I27),0),2)</f>
        <v>0</v>
      </c>
      <c r="N27" s="116">
        <f t="shared" si="1"/>
        <v>0</v>
      </c>
    </row>
    <row r="28" spans="1:14" ht="12.75">
      <c r="A28" s="116">
        <f t="shared" si="0"/>
        <v>0</v>
      </c>
      <c r="B28" s="116">
        <f>IF(A28&gt;0,SUM(A$2:A28),0)*10</f>
        <v>0</v>
      </c>
      <c r="C28" s="116">
        <v>5187779</v>
      </c>
      <c r="D28" s="116" t="s">
        <v>130</v>
      </c>
      <c r="E28" s="114" t="s">
        <v>120</v>
      </c>
      <c r="F28" s="122" t="s">
        <v>60</v>
      </c>
      <c r="G28" s="123" t="s">
        <v>128</v>
      </c>
      <c r="H28" s="124" t="s">
        <v>78</v>
      </c>
      <c r="I28" s="125">
        <f>'KMT HP End Mill Recon Form'!G24</f>
        <v>0</v>
      </c>
      <c r="J28" s="116">
        <f>IFERROR(IF(I28&gt;=100,100,IF(I28&gt;=75,75,IF(I28&gt;=50,50,IF(I28&gt;=25,25,IF(I28&gt;=VLOOKUP(C28,MOQ!A:B,2,FALSE),VLOOKUP(C28,MOQ!A:B,2,FALSE),IF(I28&gt;=1,1,0)))))),0)</f>
        <v>0</v>
      </c>
      <c r="K28" s="116">
        <f>IFERROR(ROUND(IF($P$1="CANADA",VLOOKUP(C28&amp;"-"&amp;J28,pricing!I:K,3,FALSE),VLOOKUP(C28&amp;"-"&amp;J28,pricing!I:K,2,FALSE))*I28,2),0)</f>
        <v>0</v>
      </c>
      <c r="L28" s="116">
        <f>ROUND(K28*VLOOKUP(H28,pricing!M:N,2,FALSE),2)</f>
        <v>0</v>
      </c>
      <c r="M28" s="116">
        <f>ROUND(IF('KMT HP End Mill Recon Form'!$G$6="yes",IF(backend!$P$1="CANADA",pricing!$R$2*I28,pricing!$Q$2*I28),0),2)</f>
        <v>0</v>
      </c>
      <c r="N28" s="116">
        <f t="shared" si="1"/>
        <v>0</v>
      </c>
    </row>
    <row r="29" spans="1:14" ht="12.75">
      <c r="A29" s="116">
        <f t="shared" si="0"/>
        <v>0</v>
      </c>
      <c r="B29" s="116">
        <f>IF(A29&gt;0,SUM(A$2:A29),0)*10</f>
        <v>0</v>
      </c>
      <c r="C29" s="116">
        <v>5187820</v>
      </c>
      <c r="D29" s="116" t="s">
        <v>131</v>
      </c>
      <c r="E29" s="114" t="s">
        <v>122</v>
      </c>
      <c r="F29" s="122" t="s">
        <v>60</v>
      </c>
      <c r="G29" s="123" t="s">
        <v>128</v>
      </c>
      <c r="H29" s="124" t="s">
        <v>71</v>
      </c>
      <c r="I29" s="125">
        <f>'KMT HP End Mill Recon Form'!G26</f>
        <v>0</v>
      </c>
      <c r="J29" s="116">
        <f>IFERROR(IF(I29&gt;=100,100,IF(I29&gt;=75,75,IF(I29&gt;=50,50,IF(I29&gt;=25,25,IF(I29&gt;=VLOOKUP(C29,MOQ!A:B,2,FALSE),VLOOKUP(C29,MOQ!A:B,2,FALSE),IF(I29&gt;=1,1,0)))))),0)</f>
        <v>0</v>
      </c>
      <c r="K29" s="116">
        <f>IFERROR(ROUND(IF($P$1="CANADA",VLOOKUP(C29&amp;"-"&amp;J29,pricing!I:K,3,FALSE),VLOOKUP(C29&amp;"-"&amp;J29,pricing!I:K,2,FALSE))*I29,2),0)</f>
        <v>0</v>
      </c>
      <c r="L29" s="116">
        <f>ROUND(K29*VLOOKUP(H29,pricing!M:N,2,FALSE),2)</f>
        <v>0</v>
      </c>
      <c r="M29" s="116">
        <f>ROUND(IF('KMT HP End Mill Recon Form'!$G$6="yes",IF(backend!$P$1="CANADA",pricing!$R$2*I29,pricing!$Q$2*I29),0),2)</f>
        <v>0</v>
      </c>
      <c r="N29" s="116">
        <f t="shared" si="1"/>
        <v>0</v>
      </c>
    </row>
    <row r="30" spans="1:14" ht="12.75">
      <c r="A30" s="116">
        <f t="shared" si="0"/>
        <v>0</v>
      </c>
      <c r="B30" s="116">
        <f>IF(A30&gt;0,SUM(A$2:A30),0)*10</f>
        <v>0</v>
      </c>
      <c r="C30" s="116">
        <v>5187820</v>
      </c>
      <c r="D30" s="116" t="s">
        <v>131</v>
      </c>
      <c r="E30" s="114" t="s">
        <v>122</v>
      </c>
      <c r="F30" s="122" t="s">
        <v>60</v>
      </c>
      <c r="G30" s="123" t="s">
        <v>128</v>
      </c>
      <c r="H30" s="124" t="s">
        <v>75</v>
      </c>
      <c r="I30" s="125">
        <f>'KMT HP End Mill Recon Form'!G27</f>
        <v>0</v>
      </c>
      <c r="J30" s="116">
        <f>IFERROR(IF(I30&gt;=100,100,IF(I30&gt;=75,75,IF(I30&gt;=50,50,IF(I30&gt;=25,25,IF(I30&gt;=VLOOKUP(C30,MOQ!A:B,2,FALSE),VLOOKUP(C30,MOQ!A:B,2,FALSE),IF(I30&gt;=1,1,0)))))),0)</f>
        <v>0</v>
      </c>
      <c r="K30" s="116">
        <f>IFERROR(ROUND(IF($P$1="CANADA",VLOOKUP(C30&amp;"-"&amp;J30,pricing!I:K,3,FALSE),VLOOKUP(C30&amp;"-"&amp;J30,pricing!I:K,2,FALSE))*I30,2),0)</f>
        <v>0</v>
      </c>
      <c r="L30" s="116">
        <f>ROUND(K30*VLOOKUP(H30,pricing!M:N,2,FALSE),2)</f>
        <v>0</v>
      </c>
      <c r="M30" s="116">
        <f>ROUND(IF('KMT HP End Mill Recon Form'!$G$6="yes",IF(backend!$P$1="CANADA",pricing!$R$2*I30,pricing!$Q$2*I30),0),2)</f>
        <v>0</v>
      </c>
      <c r="N30" s="116">
        <f t="shared" si="1"/>
        <v>0</v>
      </c>
    </row>
    <row r="31" spans="1:14" ht="12.75">
      <c r="A31" s="116">
        <f t="shared" si="0"/>
        <v>0</v>
      </c>
      <c r="B31" s="116">
        <f>IF(A31&gt;0,SUM(A$2:A31),0)*10</f>
        <v>0</v>
      </c>
      <c r="C31" s="116">
        <v>5187820</v>
      </c>
      <c r="D31" s="116" t="s">
        <v>131</v>
      </c>
      <c r="E31" s="114" t="s">
        <v>122</v>
      </c>
      <c r="F31" s="122" t="s">
        <v>60</v>
      </c>
      <c r="G31" s="123" t="s">
        <v>128</v>
      </c>
      <c r="H31" s="124" t="s">
        <v>78</v>
      </c>
      <c r="I31" s="125">
        <f>'KMT HP End Mill Recon Form'!G28</f>
        <v>0</v>
      </c>
      <c r="J31" s="116">
        <f>IFERROR(IF(I31&gt;=100,100,IF(I31&gt;=75,75,IF(I31&gt;=50,50,IF(I31&gt;=25,25,IF(I31&gt;=VLOOKUP(C31,MOQ!A:B,2,FALSE),VLOOKUP(C31,MOQ!A:B,2,FALSE),IF(I31&gt;=1,1,0)))))),0)</f>
        <v>0</v>
      </c>
      <c r="K31" s="116">
        <f>IFERROR(ROUND(IF($P$1="CANADA",VLOOKUP(C31&amp;"-"&amp;J31,pricing!I:K,3,FALSE),VLOOKUP(C31&amp;"-"&amp;J31,pricing!I:K,2,FALSE))*I31,2),0)</f>
        <v>0</v>
      </c>
      <c r="L31" s="116">
        <f>ROUND(K31*VLOOKUP(H31,pricing!M:N,2,FALSE),2)</f>
        <v>0</v>
      </c>
      <c r="M31" s="116">
        <f>ROUND(IF('KMT HP End Mill Recon Form'!$G$6="yes",IF(backend!$P$1="CANADA",pricing!$R$2*I31,pricing!$Q$2*I31),0),2)</f>
        <v>0</v>
      </c>
      <c r="N31" s="116">
        <f t="shared" si="1"/>
        <v>0</v>
      </c>
    </row>
    <row r="32" spans="1:14" ht="12.75">
      <c r="A32" s="116">
        <f t="shared" si="0"/>
        <v>0</v>
      </c>
      <c r="B32" s="116">
        <f>IF(A32&gt;0,SUM(A$2:A32),0)*10</f>
        <v>0</v>
      </c>
      <c r="C32" s="116">
        <v>5195573</v>
      </c>
      <c r="D32" s="116" t="s">
        <v>132</v>
      </c>
      <c r="E32" s="114" t="s">
        <v>124</v>
      </c>
      <c r="F32" s="122" t="s">
        <v>60</v>
      </c>
      <c r="G32" s="123" t="s">
        <v>128</v>
      </c>
      <c r="H32" s="124" t="s">
        <v>71</v>
      </c>
      <c r="I32" s="125">
        <f>'KMT HP End Mill Recon Form'!G30</f>
        <v>0</v>
      </c>
      <c r="J32" s="116">
        <f>IFERROR(IF(I32&gt;=100,100,IF(I32&gt;=75,75,IF(I32&gt;=50,50,IF(I32&gt;=25,25,IF(I32&gt;=VLOOKUP(C32,MOQ!A:B,2,FALSE),VLOOKUP(C32,MOQ!A:B,2,FALSE),IF(I32&gt;=1,1,0)))))),0)</f>
        <v>0</v>
      </c>
      <c r="K32" s="116">
        <f>IFERROR(ROUND(IF($P$1="CANADA",VLOOKUP(C32&amp;"-"&amp;J32,pricing!I:K,3,FALSE),VLOOKUP(C32&amp;"-"&amp;J32,pricing!I:K,2,FALSE))*I32,2),0)</f>
        <v>0</v>
      </c>
      <c r="L32" s="116">
        <f>ROUND(K32*VLOOKUP(H32,pricing!M:N,2,FALSE),2)</f>
        <v>0</v>
      </c>
      <c r="M32" s="116">
        <f>ROUND(IF('KMT HP End Mill Recon Form'!$G$6="yes",IF(backend!$P$1="CANADA",pricing!$R$2*I32,pricing!$Q$2*I32),0),2)</f>
        <v>0</v>
      </c>
      <c r="N32" s="116">
        <f t="shared" si="1"/>
        <v>0</v>
      </c>
    </row>
    <row r="33" spans="1:14" ht="12.75">
      <c r="A33" s="116">
        <f t="shared" si="0"/>
        <v>0</v>
      </c>
      <c r="B33" s="116">
        <f>IF(A33&gt;0,SUM(A$2:A33),0)*10</f>
        <v>0</v>
      </c>
      <c r="C33" s="116">
        <v>5195573</v>
      </c>
      <c r="D33" s="116" t="s">
        <v>132</v>
      </c>
      <c r="E33" s="114" t="s">
        <v>124</v>
      </c>
      <c r="F33" s="122" t="s">
        <v>60</v>
      </c>
      <c r="G33" s="123" t="s">
        <v>128</v>
      </c>
      <c r="H33" s="124" t="s">
        <v>75</v>
      </c>
      <c r="I33" s="125">
        <f>'KMT HP End Mill Recon Form'!G31</f>
        <v>0</v>
      </c>
      <c r="J33" s="116">
        <f>IFERROR(IF(I33&gt;=100,100,IF(I33&gt;=75,75,IF(I33&gt;=50,50,IF(I33&gt;=25,25,IF(I33&gt;=VLOOKUP(C33,MOQ!A:B,2,FALSE),VLOOKUP(C33,MOQ!A:B,2,FALSE),IF(I33&gt;=1,1,0)))))),0)</f>
        <v>0</v>
      </c>
      <c r="K33" s="116">
        <f>IFERROR(ROUND(IF($P$1="CANADA",VLOOKUP(C33&amp;"-"&amp;J33,pricing!I:K,3,FALSE),VLOOKUP(C33&amp;"-"&amp;J33,pricing!I:K,2,FALSE))*I33,2),0)</f>
        <v>0</v>
      </c>
      <c r="L33" s="116">
        <f>ROUND(K33*VLOOKUP(H33,pricing!M:N,2,FALSE),2)</f>
        <v>0</v>
      </c>
      <c r="M33" s="116">
        <f>ROUND(IF('KMT HP End Mill Recon Form'!$G$6="yes",IF(backend!$P$1="CANADA",pricing!$R$2*I33,pricing!$Q$2*I33),0),2)</f>
        <v>0</v>
      </c>
      <c r="N33" s="116">
        <f t="shared" si="1"/>
        <v>0</v>
      </c>
    </row>
    <row r="34" spans="1:14" ht="12.75">
      <c r="A34" s="116">
        <f t="shared" si="0"/>
        <v>0</v>
      </c>
      <c r="B34" s="116">
        <f>IF(A34&gt;0,SUM(A$2:A34),0)*10</f>
        <v>0</v>
      </c>
      <c r="C34" s="116">
        <v>5195573</v>
      </c>
      <c r="D34" s="116" t="s">
        <v>132</v>
      </c>
      <c r="E34" s="114" t="s">
        <v>124</v>
      </c>
      <c r="F34" s="122" t="s">
        <v>60</v>
      </c>
      <c r="G34" s="123" t="s">
        <v>128</v>
      </c>
      <c r="H34" s="124" t="s">
        <v>78</v>
      </c>
      <c r="I34" s="125">
        <f>'KMT HP End Mill Recon Form'!G32</f>
        <v>0</v>
      </c>
      <c r="J34" s="116">
        <f>IFERROR(IF(I34&gt;=100,100,IF(I34&gt;=75,75,IF(I34&gt;=50,50,IF(I34&gt;=25,25,IF(I34&gt;=VLOOKUP(C34,MOQ!A:B,2,FALSE),VLOOKUP(C34,MOQ!A:B,2,FALSE),IF(I34&gt;=1,1,0)))))),0)</f>
        <v>0</v>
      </c>
      <c r="K34" s="116">
        <f>IFERROR(ROUND(IF($P$1="CANADA",VLOOKUP(C34&amp;"-"&amp;J34,pricing!I:K,3,FALSE),VLOOKUP(C34&amp;"-"&amp;J34,pricing!I:K,2,FALSE))*I34,2),0)</f>
        <v>0</v>
      </c>
      <c r="L34" s="116">
        <f>ROUND(K34*VLOOKUP(H34,pricing!M:N,2,FALSE),2)</f>
        <v>0</v>
      </c>
      <c r="M34" s="116">
        <f>ROUND(IF('KMT HP End Mill Recon Form'!$G$6="yes",IF(backend!$P$1="CANADA",pricing!$R$2*I34,pricing!$Q$2*I34),0),2)</f>
        <v>0</v>
      </c>
      <c r="N34" s="116">
        <f t="shared" si="1"/>
        <v>0</v>
      </c>
    </row>
    <row r="35" spans="1:14" ht="12.75">
      <c r="A35" s="116">
        <f t="shared" si="0"/>
        <v>0</v>
      </c>
      <c r="B35" s="116">
        <f>IF(A35&gt;0,SUM(A$2:A35),0)*10</f>
        <v>0</v>
      </c>
      <c r="C35" s="116">
        <v>5187777</v>
      </c>
      <c r="D35" s="116" t="s">
        <v>133</v>
      </c>
      <c r="E35" s="114" t="s">
        <v>126</v>
      </c>
      <c r="F35" s="122" t="s">
        <v>60</v>
      </c>
      <c r="G35" s="123" t="s">
        <v>128</v>
      </c>
      <c r="H35" s="124" t="s">
        <v>71</v>
      </c>
      <c r="I35" s="125">
        <f>'KMT HP End Mill Recon Form'!G34</f>
        <v>0</v>
      </c>
      <c r="J35" s="116">
        <f>IFERROR(IF(I35&gt;=100,100,IF(I35&gt;=75,75,IF(I35&gt;=50,50,IF(I35&gt;=25,25,IF(I35&gt;=VLOOKUP(C35,MOQ!A:B,2,FALSE),VLOOKUP(C35,MOQ!A:B,2,FALSE),IF(I35&gt;=1,1,0)))))),0)</f>
        <v>0</v>
      </c>
      <c r="K35" s="116">
        <f>IFERROR(ROUND(IF($P$1="CANADA",VLOOKUP(C35&amp;"-"&amp;J35,pricing!I:K,3,FALSE),VLOOKUP(C35&amp;"-"&amp;J35,pricing!I:K,2,FALSE))*I35,2),0)</f>
        <v>0</v>
      </c>
      <c r="L35" s="116">
        <f>ROUND(K35*VLOOKUP(H35,pricing!M:N,2,FALSE),2)</f>
        <v>0</v>
      </c>
      <c r="M35" s="116">
        <f>ROUND(IF('KMT HP End Mill Recon Form'!$G$6="yes",IF(backend!$P$1="CANADA",pricing!$R$2*I35,pricing!$Q$2*I35),0),2)</f>
        <v>0</v>
      </c>
      <c r="N35" s="116">
        <f t="shared" si="1"/>
        <v>0</v>
      </c>
    </row>
    <row r="36" spans="1:14" ht="12.75">
      <c r="A36" s="116">
        <f t="shared" si="0"/>
        <v>0</v>
      </c>
      <c r="B36" s="116">
        <f>IF(A36&gt;0,SUM(A$2:A36),0)*10</f>
        <v>0</v>
      </c>
      <c r="C36" s="116">
        <v>5187777</v>
      </c>
      <c r="D36" s="116" t="s">
        <v>133</v>
      </c>
      <c r="E36" s="114" t="s">
        <v>126</v>
      </c>
      <c r="F36" s="122" t="s">
        <v>60</v>
      </c>
      <c r="G36" s="123" t="s">
        <v>128</v>
      </c>
      <c r="H36" s="124" t="s">
        <v>75</v>
      </c>
      <c r="I36" s="125">
        <f>'KMT HP End Mill Recon Form'!G35</f>
        <v>0</v>
      </c>
      <c r="J36" s="116">
        <f>IFERROR(IF(I36&gt;=100,100,IF(I36&gt;=75,75,IF(I36&gt;=50,50,IF(I36&gt;=25,25,IF(I36&gt;=VLOOKUP(C36,MOQ!A:B,2,FALSE),VLOOKUP(C36,MOQ!A:B,2,FALSE),IF(I36&gt;=1,1,0)))))),0)</f>
        <v>0</v>
      </c>
      <c r="K36" s="116">
        <f>IFERROR(ROUND(IF($P$1="CANADA",VLOOKUP(C36&amp;"-"&amp;J36,pricing!I:K,3,FALSE),VLOOKUP(C36&amp;"-"&amp;J36,pricing!I:K,2,FALSE))*I36,2),0)</f>
        <v>0</v>
      </c>
      <c r="L36" s="116">
        <f>ROUND(K36*VLOOKUP(H36,pricing!M:N,2,FALSE),2)</f>
        <v>0</v>
      </c>
      <c r="M36" s="116">
        <f>ROUND(IF('KMT HP End Mill Recon Form'!$G$6="yes",IF(backend!$P$1="CANADA",pricing!$R$2*I36,pricing!$Q$2*I36),0),2)</f>
        <v>0</v>
      </c>
      <c r="N36" s="116">
        <f t="shared" si="1"/>
        <v>0</v>
      </c>
    </row>
    <row r="37" spans="1:14" ht="12.75">
      <c r="A37" s="116">
        <f t="shared" si="0"/>
        <v>0</v>
      </c>
      <c r="B37" s="116">
        <f>IF(A37&gt;0,SUM(A$2:A37),0)*10</f>
        <v>0</v>
      </c>
      <c r="C37" s="116">
        <v>5187777</v>
      </c>
      <c r="D37" s="116" t="s">
        <v>133</v>
      </c>
      <c r="E37" s="114" t="s">
        <v>126</v>
      </c>
      <c r="F37" s="122" t="s">
        <v>60</v>
      </c>
      <c r="G37" s="123" t="s">
        <v>128</v>
      </c>
      <c r="H37" s="124" t="s">
        <v>78</v>
      </c>
      <c r="I37" s="125">
        <f>'KMT HP End Mill Recon Form'!G36</f>
        <v>0</v>
      </c>
      <c r="J37" s="116">
        <f>IFERROR(IF(I37&gt;=100,100,IF(I37&gt;=75,75,IF(I37&gt;=50,50,IF(I37&gt;=25,25,IF(I37&gt;=VLOOKUP(C37,MOQ!A:B,2,FALSE),VLOOKUP(C37,MOQ!A:B,2,FALSE),IF(I37&gt;=1,1,0)))))),0)</f>
        <v>0</v>
      </c>
      <c r="K37" s="116">
        <f>IFERROR(ROUND(IF($P$1="CANADA",VLOOKUP(C37&amp;"-"&amp;J37,pricing!I:K,3,FALSE),VLOOKUP(C37&amp;"-"&amp;J37,pricing!I:K,2,FALSE))*I37,2),0)</f>
        <v>0</v>
      </c>
      <c r="L37" s="116">
        <f>ROUND(K37*VLOOKUP(H37,pricing!M:N,2,FALSE),2)</f>
        <v>0</v>
      </c>
      <c r="M37" s="116">
        <f>ROUND(IF('KMT HP End Mill Recon Form'!$G$6="yes",IF(backend!$P$1="CANADA",pricing!$R$2*I37,pricing!$Q$2*I37),0),2)</f>
        <v>0</v>
      </c>
      <c r="N37" s="116">
        <f t="shared" si="1"/>
        <v>0</v>
      </c>
    </row>
    <row r="38" spans="1:14" ht="12.75">
      <c r="A38" s="116">
        <f t="shared" si="0"/>
        <v>0</v>
      </c>
      <c r="B38" s="116">
        <f>IF(A38&gt;0,SUM(A$2:A38),0)*10</f>
        <v>0</v>
      </c>
      <c r="E38" s="114" t="s">
        <v>115</v>
      </c>
      <c r="F38" s="122" t="s">
        <v>60</v>
      </c>
      <c r="G38" s="123" t="s">
        <v>134</v>
      </c>
      <c r="H38" s="124" t="s">
        <v>71</v>
      </c>
      <c r="I38" s="125">
        <f>'KMT HP End Mill Recon Form'!H14</f>
        <v>0</v>
      </c>
      <c r="J38" s="116">
        <f>IFERROR(IF(I38&gt;=100,100,IF(I38&gt;=75,75,IF(I38&gt;=50,50,IF(I38&gt;=25,25,IF(I38&gt;=VLOOKUP(C38,MOQ!A:B,2,FALSE),VLOOKUP(C38,MOQ!A:B,2,FALSE),IF(I38&gt;=1,1,0)))))),0)</f>
        <v>0</v>
      </c>
      <c r="K38" s="116">
        <f>IFERROR(ROUND(IF($P$1="CANADA",VLOOKUP(C38&amp;"-"&amp;J38,pricing!I:K,3,FALSE),VLOOKUP(C38&amp;"-"&amp;J38,pricing!I:K,2,FALSE))*I38,2),0)</f>
        <v>0</v>
      </c>
      <c r="L38" s="116">
        <f>ROUND(K38*VLOOKUP(H38,pricing!M:N,2,FALSE),2)</f>
        <v>0</v>
      </c>
      <c r="M38" s="116">
        <f>ROUND(IF('KMT HP End Mill Recon Form'!$G$6="yes",IF(backend!$P$1="CANADA",pricing!$R$2*I38,pricing!$Q$2*I38),0),2)</f>
        <v>0</v>
      </c>
      <c r="N38" s="116">
        <f t="shared" si="1"/>
        <v>0</v>
      </c>
    </row>
    <row r="39" spans="1:14" ht="12.75">
      <c r="A39" s="116">
        <f t="shared" si="0"/>
        <v>0</v>
      </c>
      <c r="B39" s="116">
        <f>IF(A39&gt;0,SUM(A$2:A39),0)*10</f>
        <v>0</v>
      </c>
      <c r="E39" s="114" t="s">
        <v>115</v>
      </c>
      <c r="F39" s="122" t="s">
        <v>60</v>
      </c>
      <c r="G39" s="123" t="s">
        <v>134</v>
      </c>
      <c r="H39" s="124" t="s">
        <v>75</v>
      </c>
      <c r="I39" s="125">
        <f>'KMT HP End Mill Recon Form'!H15</f>
        <v>0</v>
      </c>
      <c r="J39" s="116">
        <f>IFERROR(IF(I39&gt;=100,100,IF(I39&gt;=75,75,IF(I39&gt;=50,50,IF(I39&gt;=25,25,IF(I39&gt;=VLOOKUP(C39,MOQ!A:B,2,FALSE),VLOOKUP(C39,MOQ!A:B,2,FALSE),IF(I39&gt;=1,1,0)))))),0)</f>
        <v>0</v>
      </c>
      <c r="K39" s="116">
        <f>IFERROR(ROUND(IF($P$1="CANADA",VLOOKUP(C39&amp;"-"&amp;J39,pricing!I:K,3,FALSE),VLOOKUP(C39&amp;"-"&amp;J39,pricing!I:K,2,FALSE))*I39,2),0)</f>
        <v>0</v>
      </c>
      <c r="L39" s="116">
        <f>ROUND(K39*VLOOKUP(H39,pricing!M:N,2,FALSE),2)</f>
        <v>0</v>
      </c>
      <c r="M39" s="116">
        <f>ROUND(IF('KMT HP End Mill Recon Form'!$G$6="yes",IF(backend!$P$1="CANADA",pricing!$R$2*I39,pricing!$Q$2*I39),0),2)</f>
        <v>0</v>
      </c>
      <c r="N39" s="116">
        <f t="shared" si="1"/>
        <v>0</v>
      </c>
    </row>
    <row r="40" spans="1:14" ht="12.75">
      <c r="A40" s="116">
        <f t="shared" si="0"/>
        <v>0</v>
      </c>
      <c r="B40" s="116">
        <f>IF(A40&gt;0,SUM(A$2:A40),0)*10</f>
        <v>0</v>
      </c>
      <c r="E40" s="114" t="s">
        <v>115</v>
      </c>
      <c r="F40" s="122" t="s">
        <v>60</v>
      </c>
      <c r="G40" s="123" t="s">
        <v>134</v>
      </c>
      <c r="H40" s="124" t="s">
        <v>78</v>
      </c>
      <c r="I40" s="125">
        <f>'KMT HP End Mill Recon Form'!H16</f>
        <v>0</v>
      </c>
      <c r="J40" s="116">
        <f>IFERROR(IF(I40&gt;=100,100,IF(I40&gt;=75,75,IF(I40&gt;=50,50,IF(I40&gt;=25,25,IF(I40&gt;=VLOOKUP(C40,MOQ!A:B,2,FALSE),VLOOKUP(C40,MOQ!A:B,2,FALSE),IF(I40&gt;=1,1,0)))))),0)</f>
        <v>0</v>
      </c>
      <c r="K40" s="116">
        <f>IFERROR(ROUND(IF($P$1="CANADA",VLOOKUP(C40&amp;"-"&amp;J40,pricing!I:K,3,FALSE),VLOOKUP(C40&amp;"-"&amp;J40,pricing!I:K,2,FALSE))*I40,2),0)</f>
        <v>0</v>
      </c>
      <c r="L40" s="116">
        <f>ROUND(K40*VLOOKUP(H40,pricing!M:N,2,FALSE),2)</f>
        <v>0</v>
      </c>
      <c r="M40" s="116">
        <f>ROUND(IF('KMT HP End Mill Recon Form'!$G$6="yes",IF(backend!$P$1="CANADA",pricing!$R$2*I40,pricing!$Q$2*I40),0),2)</f>
        <v>0</v>
      </c>
      <c r="N40" s="116">
        <f t="shared" si="1"/>
        <v>0</v>
      </c>
    </row>
    <row r="41" spans="1:14" ht="12.75">
      <c r="A41" s="116">
        <f t="shared" si="0"/>
        <v>0</v>
      </c>
      <c r="B41" s="116">
        <f>IF(A41&gt;0,SUM(A$2:A41),0)*10</f>
        <v>0</v>
      </c>
      <c r="E41" s="114" t="s">
        <v>118</v>
      </c>
      <c r="F41" s="122" t="s">
        <v>60</v>
      </c>
      <c r="G41" s="123" t="s">
        <v>134</v>
      </c>
      <c r="H41" s="124" t="s">
        <v>71</v>
      </c>
      <c r="I41" s="125">
        <f>'KMT HP End Mill Recon Form'!H18</f>
        <v>0</v>
      </c>
      <c r="J41" s="116">
        <f>IFERROR(IF(I41&gt;=100,100,IF(I41&gt;=75,75,IF(I41&gt;=50,50,IF(I41&gt;=25,25,IF(I41&gt;=VLOOKUP(C41,MOQ!A:B,2,FALSE),VLOOKUP(C41,MOQ!A:B,2,FALSE),IF(I41&gt;=1,1,0)))))),0)</f>
        <v>0</v>
      </c>
      <c r="K41" s="116">
        <f>IFERROR(ROUND(IF($P$1="CANADA",VLOOKUP(C41&amp;"-"&amp;J41,pricing!I:K,3,FALSE),VLOOKUP(C41&amp;"-"&amp;J41,pricing!I:K,2,FALSE))*I41,2),0)</f>
        <v>0</v>
      </c>
      <c r="L41" s="116">
        <f>ROUND(K41*VLOOKUP(H41,pricing!M:N,2,FALSE),2)</f>
        <v>0</v>
      </c>
      <c r="M41" s="116">
        <f>ROUND(IF('KMT HP End Mill Recon Form'!$G$6="yes",IF(backend!$P$1="CANADA",pricing!$R$2*I41,pricing!$Q$2*I41),0),2)</f>
        <v>0</v>
      </c>
      <c r="N41" s="116">
        <f t="shared" si="1"/>
        <v>0</v>
      </c>
    </row>
    <row r="42" spans="1:14" ht="12.75">
      <c r="A42" s="116">
        <f t="shared" si="0"/>
        <v>0</v>
      </c>
      <c r="B42" s="116">
        <f>IF(A42&gt;0,SUM(A$2:A42),0)*10</f>
        <v>0</v>
      </c>
      <c r="E42" s="114" t="s">
        <v>118</v>
      </c>
      <c r="F42" s="122" t="s">
        <v>60</v>
      </c>
      <c r="G42" s="123" t="s">
        <v>134</v>
      </c>
      <c r="H42" s="124" t="s">
        <v>75</v>
      </c>
      <c r="I42" s="125">
        <f>'KMT HP End Mill Recon Form'!H19</f>
        <v>0</v>
      </c>
      <c r="J42" s="116">
        <f>IFERROR(IF(I42&gt;=100,100,IF(I42&gt;=75,75,IF(I42&gt;=50,50,IF(I42&gt;=25,25,IF(I42&gt;=VLOOKUP(C42,MOQ!A:B,2,FALSE),VLOOKUP(C42,MOQ!A:B,2,FALSE),IF(I42&gt;=1,1,0)))))),0)</f>
        <v>0</v>
      </c>
      <c r="K42" s="116">
        <f>IFERROR(ROUND(IF($P$1="CANADA",VLOOKUP(C42&amp;"-"&amp;J42,pricing!I:K,3,FALSE),VLOOKUP(C42&amp;"-"&amp;J42,pricing!I:K,2,FALSE))*I42,2),0)</f>
        <v>0</v>
      </c>
      <c r="L42" s="116">
        <f>ROUND(K42*VLOOKUP(H42,pricing!M:N,2,FALSE),2)</f>
        <v>0</v>
      </c>
      <c r="M42" s="116">
        <f>ROUND(IF('KMT HP End Mill Recon Form'!$G$6="yes",IF(backend!$P$1="CANADA",pricing!$R$2*I42,pricing!$Q$2*I42),0),2)</f>
        <v>0</v>
      </c>
      <c r="N42" s="116">
        <f t="shared" si="1"/>
        <v>0</v>
      </c>
    </row>
    <row r="43" spans="1:14" ht="12.75">
      <c r="A43" s="116">
        <f t="shared" si="0"/>
        <v>0</v>
      </c>
      <c r="B43" s="116">
        <f>IF(A43&gt;0,SUM(A$2:A43),0)*10</f>
        <v>0</v>
      </c>
      <c r="E43" s="114" t="s">
        <v>118</v>
      </c>
      <c r="F43" s="122" t="s">
        <v>60</v>
      </c>
      <c r="G43" s="123" t="s">
        <v>134</v>
      </c>
      <c r="H43" s="124" t="s">
        <v>78</v>
      </c>
      <c r="I43" s="125">
        <f>'KMT HP End Mill Recon Form'!H20</f>
        <v>0</v>
      </c>
      <c r="J43" s="116">
        <f>IFERROR(IF(I43&gt;=100,100,IF(I43&gt;=75,75,IF(I43&gt;=50,50,IF(I43&gt;=25,25,IF(I43&gt;=VLOOKUP(C43,MOQ!A:B,2,FALSE),VLOOKUP(C43,MOQ!A:B,2,FALSE),IF(I43&gt;=1,1,0)))))),0)</f>
        <v>0</v>
      </c>
      <c r="K43" s="116">
        <f>IFERROR(ROUND(IF($P$1="CANADA",VLOOKUP(C43&amp;"-"&amp;J43,pricing!I:K,3,FALSE),VLOOKUP(C43&amp;"-"&amp;J43,pricing!I:K,2,FALSE))*I43,2),0)</f>
        <v>0</v>
      </c>
      <c r="L43" s="116">
        <f>ROUND(K43*VLOOKUP(H43,pricing!M:N,2,FALSE),2)</f>
        <v>0</v>
      </c>
      <c r="M43" s="116">
        <f>ROUND(IF('KMT HP End Mill Recon Form'!$G$6="yes",IF(backend!$P$1="CANADA",pricing!$R$2*I43,pricing!$Q$2*I43),0),2)</f>
        <v>0</v>
      </c>
      <c r="N43" s="116">
        <f t="shared" si="1"/>
        <v>0</v>
      </c>
    </row>
    <row r="44" spans="1:14" ht="12.75">
      <c r="A44" s="116">
        <f t="shared" si="0"/>
        <v>0</v>
      </c>
      <c r="B44" s="116">
        <f>IF(A44&gt;0,SUM(A$2:A44),0)*10</f>
        <v>0</v>
      </c>
      <c r="E44" s="114" t="s">
        <v>120</v>
      </c>
      <c r="F44" s="122" t="s">
        <v>60</v>
      </c>
      <c r="G44" s="123" t="s">
        <v>134</v>
      </c>
      <c r="H44" s="124" t="s">
        <v>71</v>
      </c>
      <c r="I44" s="125">
        <f>'KMT HP End Mill Recon Form'!H22</f>
        <v>0</v>
      </c>
      <c r="J44" s="116">
        <f>IFERROR(IF(I44&gt;=100,100,IF(I44&gt;=75,75,IF(I44&gt;=50,50,IF(I44&gt;=25,25,IF(I44&gt;=VLOOKUP(C44,MOQ!A:B,2,FALSE),VLOOKUP(C44,MOQ!A:B,2,FALSE),IF(I44&gt;=1,1,0)))))),0)</f>
        <v>0</v>
      </c>
      <c r="K44" s="116">
        <f>IFERROR(ROUND(IF($P$1="CANADA",VLOOKUP(C44&amp;"-"&amp;J44,pricing!I:K,3,FALSE),VLOOKUP(C44&amp;"-"&amp;J44,pricing!I:K,2,FALSE))*I44,2),0)</f>
        <v>0</v>
      </c>
      <c r="L44" s="116">
        <f>ROUND(K44*VLOOKUP(H44,pricing!M:N,2,FALSE),2)</f>
        <v>0</v>
      </c>
      <c r="M44" s="116">
        <f>ROUND(IF('KMT HP End Mill Recon Form'!$G$6="yes",IF(backend!$P$1="CANADA",pricing!$R$2*I44,pricing!$Q$2*I44),0),2)</f>
        <v>0</v>
      </c>
      <c r="N44" s="116">
        <f t="shared" si="1"/>
        <v>0</v>
      </c>
    </row>
    <row r="45" spans="1:14" ht="12.75">
      <c r="A45" s="116">
        <f t="shared" si="0"/>
        <v>0</v>
      </c>
      <c r="B45" s="116">
        <f>IF(A45&gt;0,SUM(A$2:A45),0)*10</f>
        <v>0</v>
      </c>
      <c r="E45" s="114" t="s">
        <v>120</v>
      </c>
      <c r="F45" s="122" t="s">
        <v>60</v>
      </c>
      <c r="G45" s="123" t="s">
        <v>134</v>
      </c>
      <c r="H45" s="124" t="s">
        <v>75</v>
      </c>
      <c r="I45" s="125">
        <f>'KMT HP End Mill Recon Form'!H23</f>
        <v>0</v>
      </c>
      <c r="J45" s="116">
        <f>IFERROR(IF(I45&gt;=100,100,IF(I45&gt;=75,75,IF(I45&gt;=50,50,IF(I45&gt;=25,25,IF(I45&gt;=VLOOKUP(C45,MOQ!A:B,2,FALSE),VLOOKUP(C45,MOQ!A:B,2,FALSE),IF(I45&gt;=1,1,0)))))),0)</f>
        <v>0</v>
      </c>
      <c r="K45" s="116">
        <f>IFERROR(ROUND(IF($P$1="CANADA",VLOOKUP(C45&amp;"-"&amp;J45,pricing!I:K,3,FALSE),VLOOKUP(C45&amp;"-"&amp;J45,pricing!I:K,2,FALSE))*I45,2),0)</f>
        <v>0</v>
      </c>
      <c r="L45" s="116">
        <f>ROUND(K45*VLOOKUP(H45,pricing!M:N,2,FALSE),2)</f>
        <v>0</v>
      </c>
      <c r="M45" s="116">
        <f>ROUND(IF('KMT HP End Mill Recon Form'!$G$6="yes",IF(backend!$P$1="CANADA",pricing!$R$2*I45,pricing!$Q$2*I45),0),2)</f>
        <v>0</v>
      </c>
      <c r="N45" s="116">
        <f t="shared" si="1"/>
        <v>0</v>
      </c>
    </row>
    <row r="46" spans="1:14" ht="12.75">
      <c r="A46" s="116">
        <f t="shared" si="0"/>
        <v>0</v>
      </c>
      <c r="B46" s="116">
        <f>IF(A46&gt;0,SUM(A$2:A46),0)*10</f>
        <v>0</v>
      </c>
      <c r="E46" s="114" t="s">
        <v>120</v>
      </c>
      <c r="F46" s="122" t="s">
        <v>60</v>
      </c>
      <c r="G46" s="123" t="s">
        <v>134</v>
      </c>
      <c r="H46" s="124" t="s">
        <v>78</v>
      </c>
      <c r="I46" s="125">
        <f>'KMT HP End Mill Recon Form'!H24</f>
        <v>0</v>
      </c>
      <c r="J46" s="116">
        <f>IFERROR(IF(I46&gt;=100,100,IF(I46&gt;=75,75,IF(I46&gt;=50,50,IF(I46&gt;=25,25,IF(I46&gt;=VLOOKUP(C46,MOQ!A:B,2,FALSE),VLOOKUP(C46,MOQ!A:B,2,FALSE),IF(I46&gt;=1,1,0)))))),0)</f>
        <v>0</v>
      </c>
      <c r="K46" s="116">
        <f>IFERROR(ROUND(IF($P$1="CANADA",VLOOKUP(C46&amp;"-"&amp;J46,pricing!I:K,3,FALSE),VLOOKUP(C46&amp;"-"&amp;J46,pricing!I:K,2,FALSE))*I46,2),0)</f>
        <v>0</v>
      </c>
      <c r="L46" s="116">
        <f>ROUND(K46*VLOOKUP(H46,pricing!M:N,2,FALSE),2)</f>
        <v>0</v>
      </c>
      <c r="M46" s="116">
        <f>ROUND(IF('KMT HP End Mill Recon Form'!$G$6="yes",IF(backend!$P$1="CANADA",pricing!$R$2*I46,pricing!$Q$2*I46),0),2)</f>
        <v>0</v>
      </c>
      <c r="N46" s="116">
        <f t="shared" si="1"/>
        <v>0</v>
      </c>
    </row>
    <row r="47" spans="1:14" ht="12.75">
      <c r="A47" s="116">
        <f t="shared" si="0"/>
        <v>0</v>
      </c>
      <c r="B47" s="116">
        <f>IF(A47&gt;0,SUM(A$2:A47),0)*10</f>
        <v>0</v>
      </c>
      <c r="E47" s="114" t="s">
        <v>122</v>
      </c>
      <c r="F47" s="122" t="s">
        <v>60</v>
      </c>
      <c r="G47" s="123" t="s">
        <v>134</v>
      </c>
      <c r="H47" s="124" t="s">
        <v>71</v>
      </c>
      <c r="I47" s="125">
        <f>'KMT HP End Mill Recon Form'!H26</f>
        <v>0</v>
      </c>
      <c r="J47" s="116">
        <f>IFERROR(IF(I47&gt;=100,100,IF(I47&gt;=75,75,IF(I47&gt;=50,50,IF(I47&gt;=25,25,IF(I47&gt;=VLOOKUP(C47,MOQ!A:B,2,FALSE),VLOOKUP(C47,MOQ!A:B,2,FALSE),IF(I47&gt;=1,1,0)))))),0)</f>
        <v>0</v>
      </c>
      <c r="K47" s="116">
        <f>IFERROR(ROUND(IF($P$1="CANADA",VLOOKUP(C47&amp;"-"&amp;J47,pricing!I:K,3,FALSE),VLOOKUP(C47&amp;"-"&amp;J47,pricing!I:K,2,FALSE))*I47,2),0)</f>
        <v>0</v>
      </c>
      <c r="L47" s="116">
        <f>ROUND(K47*VLOOKUP(H47,pricing!M:N,2,FALSE),2)</f>
        <v>0</v>
      </c>
      <c r="M47" s="116">
        <f>ROUND(IF('KMT HP End Mill Recon Form'!$G$6="yes",IF(backend!$P$1="CANADA",pricing!$R$2*I47,pricing!$Q$2*I47),0),2)</f>
        <v>0</v>
      </c>
      <c r="N47" s="116">
        <f t="shared" si="1"/>
        <v>0</v>
      </c>
    </row>
    <row r="48" spans="1:14" ht="12.75">
      <c r="A48" s="116">
        <f t="shared" si="0"/>
        <v>0</v>
      </c>
      <c r="B48" s="116">
        <f>IF(A48&gt;0,SUM(A$2:A48),0)*10</f>
        <v>0</v>
      </c>
      <c r="E48" s="114" t="s">
        <v>122</v>
      </c>
      <c r="F48" s="122" t="s">
        <v>60</v>
      </c>
      <c r="G48" s="123" t="s">
        <v>134</v>
      </c>
      <c r="H48" s="124" t="s">
        <v>75</v>
      </c>
      <c r="I48" s="125">
        <f>'KMT HP End Mill Recon Form'!H27</f>
        <v>0</v>
      </c>
      <c r="J48" s="116">
        <f>IFERROR(IF(I48&gt;=100,100,IF(I48&gt;=75,75,IF(I48&gt;=50,50,IF(I48&gt;=25,25,IF(I48&gt;=VLOOKUP(C48,MOQ!A:B,2,FALSE),VLOOKUP(C48,MOQ!A:B,2,FALSE),IF(I48&gt;=1,1,0)))))),0)</f>
        <v>0</v>
      </c>
      <c r="K48" s="116">
        <f>IFERROR(ROUND(IF($P$1="CANADA",VLOOKUP(C48&amp;"-"&amp;J48,pricing!I:K,3,FALSE),VLOOKUP(C48&amp;"-"&amp;J48,pricing!I:K,2,FALSE))*I48,2),0)</f>
        <v>0</v>
      </c>
      <c r="L48" s="116">
        <f>ROUND(K48*VLOOKUP(H48,pricing!M:N,2,FALSE),2)</f>
        <v>0</v>
      </c>
      <c r="M48" s="116">
        <f>ROUND(IF('KMT HP End Mill Recon Form'!$G$6="yes",IF(backend!$P$1="CANADA",pricing!$R$2*I48,pricing!$Q$2*I48),0),2)</f>
        <v>0</v>
      </c>
      <c r="N48" s="116">
        <f t="shared" si="1"/>
        <v>0</v>
      </c>
    </row>
    <row r="49" spans="1:14" ht="12.75">
      <c r="A49" s="116">
        <f t="shared" si="0"/>
        <v>0</v>
      </c>
      <c r="B49" s="116">
        <f>IF(A49&gt;0,SUM(A$2:A49),0)*10</f>
        <v>0</v>
      </c>
      <c r="E49" s="114" t="s">
        <v>122</v>
      </c>
      <c r="F49" s="122" t="s">
        <v>60</v>
      </c>
      <c r="G49" s="123" t="s">
        <v>134</v>
      </c>
      <c r="H49" s="124" t="s">
        <v>78</v>
      </c>
      <c r="I49" s="125">
        <f>'KMT HP End Mill Recon Form'!H28</f>
        <v>0</v>
      </c>
      <c r="J49" s="116">
        <f>IFERROR(IF(I49&gt;=100,100,IF(I49&gt;=75,75,IF(I49&gt;=50,50,IF(I49&gt;=25,25,IF(I49&gt;=VLOOKUP(C49,MOQ!A:B,2,FALSE),VLOOKUP(C49,MOQ!A:B,2,FALSE),IF(I49&gt;=1,1,0)))))),0)</f>
        <v>0</v>
      </c>
      <c r="K49" s="116">
        <f>IFERROR(ROUND(IF($P$1="CANADA",VLOOKUP(C49&amp;"-"&amp;J49,pricing!I:K,3,FALSE),VLOOKUP(C49&amp;"-"&amp;J49,pricing!I:K,2,FALSE))*I49,2),0)</f>
        <v>0</v>
      </c>
      <c r="L49" s="116">
        <f>ROUND(K49*VLOOKUP(H49,pricing!M:N,2,FALSE),2)</f>
        <v>0</v>
      </c>
      <c r="M49" s="116">
        <f>ROUND(IF('KMT HP End Mill Recon Form'!$G$6="yes",IF(backend!$P$1="CANADA",pricing!$R$2*I49,pricing!$Q$2*I49),0),2)</f>
        <v>0</v>
      </c>
      <c r="N49" s="116">
        <f t="shared" si="1"/>
        <v>0</v>
      </c>
    </row>
    <row r="50" spans="1:14" ht="12.75">
      <c r="A50" s="116">
        <f t="shared" si="0"/>
        <v>0</v>
      </c>
      <c r="B50" s="116">
        <f>IF(A50&gt;0,SUM(A$2:A50),0)*10</f>
        <v>0</v>
      </c>
      <c r="E50" s="114" t="s">
        <v>124</v>
      </c>
      <c r="F50" s="122" t="s">
        <v>60</v>
      </c>
      <c r="G50" s="123" t="s">
        <v>134</v>
      </c>
      <c r="H50" s="124" t="s">
        <v>71</v>
      </c>
      <c r="I50" s="125">
        <f>'KMT HP End Mill Recon Form'!H30</f>
        <v>0</v>
      </c>
      <c r="J50" s="116">
        <f>IFERROR(IF(I50&gt;=100,100,IF(I50&gt;=75,75,IF(I50&gt;=50,50,IF(I50&gt;=25,25,IF(I50&gt;=VLOOKUP(C50,MOQ!A:B,2,FALSE),VLOOKUP(C50,MOQ!A:B,2,FALSE),IF(I50&gt;=1,1,0)))))),0)</f>
        <v>0</v>
      </c>
      <c r="K50" s="116">
        <f>IFERROR(ROUND(IF($P$1="CANADA",VLOOKUP(C50&amp;"-"&amp;J50,pricing!I:K,3,FALSE),VLOOKUP(C50&amp;"-"&amp;J50,pricing!I:K,2,FALSE))*I50,2),0)</f>
        <v>0</v>
      </c>
      <c r="L50" s="116">
        <f>ROUND(K50*VLOOKUP(H50,pricing!M:N,2,FALSE),2)</f>
        <v>0</v>
      </c>
      <c r="M50" s="116">
        <f>ROUND(IF('KMT HP End Mill Recon Form'!$G$6="yes",IF(backend!$P$1="CANADA",pricing!$R$2*I50,pricing!$Q$2*I50),0),2)</f>
        <v>0</v>
      </c>
      <c r="N50" s="116">
        <f t="shared" si="1"/>
        <v>0</v>
      </c>
    </row>
    <row r="51" spans="1:14" ht="12.75">
      <c r="A51" s="116">
        <f t="shared" si="0"/>
        <v>0</v>
      </c>
      <c r="B51" s="116">
        <f>IF(A51&gt;0,SUM(A$2:A51),0)*10</f>
        <v>0</v>
      </c>
      <c r="E51" s="114" t="s">
        <v>124</v>
      </c>
      <c r="F51" s="122" t="s">
        <v>60</v>
      </c>
      <c r="G51" s="123" t="s">
        <v>134</v>
      </c>
      <c r="H51" s="124" t="s">
        <v>75</v>
      </c>
      <c r="I51" s="125">
        <f>'KMT HP End Mill Recon Form'!H31</f>
        <v>0</v>
      </c>
      <c r="J51" s="116">
        <f>IFERROR(IF(I51&gt;=100,100,IF(I51&gt;=75,75,IF(I51&gt;=50,50,IF(I51&gt;=25,25,IF(I51&gt;=VLOOKUP(C51,MOQ!A:B,2,FALSE),VLOOKUP(C51,MOQ!A:B,2,FALSE),IF(I51&gt;=1,1,0)))))),0)</f>
        <v>0</v>
      </c>
      <c r="K51" s="116">
        <f>IFERROR(ROUND(IF($P$1="CANADA",VLOOKUP(C51&amp;"-"&amp;J51,pricing!I:K,3,FALSE),VLOOKUP(C51&amp;"-"&amp;J51,pricing!I:K,2,FALSE))*I51,2),0)</f>
        <v>0</v>
      </c>
      <c r="L51" s="116">
        <f>ROUND(K51*VLOOKUP(H51,pricing!M:N,2,FALSE),2)</f>
        <v>0</v>
      </c>
      <c r="M51" s="116">
        <f>ROUND(IF('KMT HP End Mill Recon Form'!$G$6="yes",IF(backend!$P$1="CANADA",pricing!$R$2*I51,pricing!$Q$2*I51),0),2)</f>
        <v>0</v>
      </c>
      <c r="N51" s="116">
        <f t="shared" si="1"/>
        <v>0</v>
      </c>
    </row>
    <row r="52" spans="1:14" ht="12.75">
      <c r="A52" s="116">
        <f t="shared" si="0"/>
        <v>0</v>
      </c>
      <c r="B52" s="116">
        <f>IF(A52&gt;0,SUM(A$2:A52),0)*10</f>
        <v>0</v>
      </c>
      <c r="E52" s="114" t="s">
        <v>124</v>
      </c>
      <c r="F52" s="122" t="s">
        <v>60</v>
      </c>
      <c r="G52" s="123" t="s">
        <v>134</v>
      </c>
      <c r="H52" s="124" t="s">
        <v>78</v>
      </c>
      <c r="I52" s="125">
        <f>'KMT HP End Mill Recon Form'!H32</f>
        <v>0</v>
      </c>
      <c r="J52" s="116">
        <f>IFERROR(IF(I52&gt;=100,100,IF(I52&gt;=75,75,IF(I52&gt;=50,50,IF(I52&gt;=25,25,IF(I52&gt;=VLOOKUP(C52,MOQ!A:B,2,FALSE),VLOOKUP(C52,MOQ!A:B,2,FALSE),IF(I52&gt;=1,1,0)))))),0)</f>
        <v>0</v>
      </c>
      <c r="K52" s="116">
        <f>IFERROR(ROUND(IF($P$1="CANADA",VLOOKUP(C52&amp;"-"&amp;J52,pricing!I:K,3,FALSE),VLOOKUP(C52&amp;"-"&amp;J52,pricing!I:K,2,FALSE))*I52,2),0)</f>
        <v>0</v>
      </c>
      <c r="L52" s="116">
        <f>ROUND(K52*VLOOKUP(H52,pricing!M:N,2,FALSE),2)</f>
        <v>0</v>
      </c>
      <c r="M52" s="116">
        <f>ROUND(IF('KMT HP End Mill Recon Form'!$G$6="yes",IF(backend!$P$1="CANADA",pricing!$R$2*I52,pricing!$Q$2*I52),0),2)</f>
        <v>0</v>
      </c>
      <c r="N52" s="116">
        <f t="shared" si="1"/>
        <v>0</v>
      </c>
    </row>
    <row r="53" spans="1:14" ht="12.75">
      <c r="A53" s="116">
        <f t="shared" si="0"/>
        <v>0</v>
      </c>
      <c r="B53" s="116">
        <f>IF(A53&gt;0,SUM(A$2:A53),0)*10</f>
        <v>0</v>
      </c>
      <c r="C53" s="116">
        <v>5195633</v>
      </c>
      <c r="D53" s="116" t="s">
        <v>135</v>
      </c>
      <c r="E53" s="114" t="s">
        <v>126</v>
      </c>
      <c r="F53" s="122" t="s">
        <v>60</v>
      </c>
      <c r="G53" s="123" t="s">
        <v>134</v>
      </c>
      <c r="H53" s="124" t="s">
        <v>71</v>
      </c>
      <c r="I53" s="125">
        <f>'KMT HP End Mill Recon Form'!H34</f>
        <v>0</v>
      </c>
      <c r="J53" s="116">
        <f>IFERROR(IF(I53&gt;=100,100,IF(I53&gt;=75,75,IF(I53&gt;=50,50,IF(I53&gt;=25,25,IF(I53&gt;=VLOOKUP(C53,MOQ!A:B,2,FALSE),VLOOKUP(C53,MOQ!A:B,2,FALSE),IF(I53&gt;=1,1,0)))))),0)</f>
        <v>0</v>
      </c>
      <c r="K53" s="116">
        <f>IFERROR(ROUND(IF($P$1="CANADA",VLOOKUP(C53&amp;"-"&amp;J53,pricing!I:K,3,FALSE),VLOOKUP(C53&amp;"-"&amp;J53,pricing!I:K,2,FALSE))*I53,2),0)</f>
        <v>0</v>
      </c>
      <c r="L53" s="116">
        <f>ROUND(K53*VLOOKUP(H53,pricing!M:N,2,FALSE),2)</f>
        <v>0</v>
      </c>
      <c r="M53" s="116">
        <f>ROUND(IF('KMT HP End Mill Recon Form'!$G$6="yes",IF(backend!$P$1="CANADA",pricing!$R$2*I53,pricing!$Q$2*I53),0),2)</f>
        <v>0</v>
      </c>
      <c r="N53" s="116">
        <f t="shared" si="1"/>
        <v>0</v>
      </c>
    </row>
    <row r="54" spans="1:14" ht="12.75">
      <c r="A54" s="116">
        <f t="shared" si="0"/>
        <v>0</v>
      </c>
      <c r="B54" s="116">
        <f>IF(A54&gt;0,SUM(A$2:A54),0)*10</f>
        <v>0</v>
      </c>
      <c r="C54" s="116">
        <v>5195633</v>
      </c>
      <c r="D54" s="116" t="s">
        <v>135</v>
      </c>
      <c r="E54" s="114" t="s">
        <v>126</v>
      </c>
      <c r="F54" s="122" t="s">
        <v>60</v>
      </c>
      <c r="G54" s="123" t="s">
        <v>134</v>
      </c>
      <c r="H54" s="124" t="s">
        <v>75</v>
      </c>
      <c r="I54" s="125">
        <f>'KMT HP End Mill Recon Form'!H35</f>
        <v>0</v>
      </c>
      <c r="J54" s="116">
        <f>IFERROR(IF(I54&gt;=100,100,IF(I54&gt;=75,75,IF(I54&gt;=50,50,IF(I54&gt;=25,25,IF(I54&gt;=VLOOKUP(C54,MOQ!A:B,2,FALSE),VLOOKUP(C54,MOQ!A:B,2,FALSE),IF(I54&gt;=1,1,0)))))),0)</f>
        <v>0</v>
      </c>
      <c r="K54" s="116">
        <f>IFERROR(ROUND(IF($P$1="CANADA",VLOOKUP(C54&amp;"-"&amp;J54,pricing!I:K,3,FALSE),VLOOKUP(C54&amp;"-"&amp;J54,pricing!I:K,2,FALSE))*I54,2),0)</f>
        <v>0</v>
      </c>
      <c r="L54" s="116">
        <f>ROUND(K54*VLOOKUP(H54,pricing!M:N,2,FALSE),2)</f>
        <v>0</v>
      </c>
      <c r="M54" s="116">
        <f>ROUND(IF('KMT HP End Mill Recon Form'!$G$6="yes",IF(backend!$P$1="CANADA",pricing!$R$2*I54,pricing!$Q$2*I54),0),2)</f>
        <v>0</v>
      </c>
      <c r="N54" s="116">
        <f t="shared" si="1"/>
        <v>0</v>
      </c>
    </row>
    <row r="55" spans="1:14" ht="12.75">
      <c r="A55" s="116">
        <f t="shared" si="0"/>
        <v>0</v>
      </c>
      <c r="B55" s="116">
        <f>IF(A55&gt;0,SUM(A$2:A55),0)*10</f>
        <v>0</v>
      </c>
      <c r="C55" s="116">
        <v>5195633</v>
      </c>
      <c r="D55" s="116" t="s">
        <v>135</v>
      </c>
      <c r="E55" s="114" t="s">
        <v>126</v>
      </c>
      <c r="F55" s="122" t="s">
        <v>60</v>
      </c>
      <c r="G55" s="123" t="s">
        <v>134</v>
      </c>
      <c r="H55" s="124" t="s">
        <v>78</v>
      </c>
      <c r="I55" s="125">
        <f>'KMT HP End Mill Recon Form'!H36</f>
        <v>0</v>
      </c>
      <c r="J55" s="116">
        <f>IFERROR(IF(I55&gt;=100,100,IF(I55&gt;=75,75,IF(I55&gt;=50,50,IF(I55&gt;=25,25,IF(I55&gt;=VLOOKUP(C55,MOQ!A:B,2,FALSE),VLOOKUP(C55,MOQ!A:B,2,FALSE),IF(I55&gt;=1,1,0)))))),0)</f>
        <v>0</v>
      </c>
      <c r="K55" s="116">
        <f>IFERROR(ROUND(IF($P$1="CANADA",VLOOKUP(C55&amp;"-"&amp;J55,pricing!I:K,3,FALSE),VLOOKUP(C55&amp;"-"&amp;J55,pricing!I:K,2,FALSE))*I55,2),0)</f>
        <v>0</v>
      </c>
      <c r="L55" s="116">
        <f>ROUND(K55*VLOOKUP(H55,pricing!M:N,2,FALSE),2)</f>
        <v>0</v>
      </c>
      <c r="M55" s="116">
        <f>ROUND(IF('KMT HP End Mill Recon Form'!$G$6="yes",IF(backend!$P$1="CANADA",pricing!$R$2*I55,pricing!$Q$2*I55),0),2)</f>
        <v>0</v>
      </c>
      <c r="N55" s="116">
        <f t="shared" si="1"/>
        <v>0</v>
      </c>
    </row>
    <row r="56" spans="1:14" ht="12.75">
      <c r="A56" s="116">
        <f t="shared" si="0"/>
        <v>0</v>
      </c>
      <c r="B56" s="116">
        <f>IF(A56&gt;0,SUM(A$2:A56),0)*10</f>
        <v>0</v>
      </c>
      <c r="E56" s="122" t="s">
        <v>115</v>
      </c>
      <c r="F56" s="122" t="s">
        <v>60</v>
      </c>
      <c r="G56" s="123" t="s">
        <v>136</v>
      </c>
      <c r="H56" s="124" t="s">
        <v>71</v>
      </c>
      <c r="I56" s="125">
        <f>'KMT HP End Mill Recon Form'!I14</f>
        <v>0</v>
      </c>
      <c r="J56" s="116">
        <f>IFERROR(IF(I56&gt;=100,100,IF(I56&gt;=75,75,IF(I56&gt;=50,50,IF(I56&gt;=25,25,IF(I56&gt;=VLOOKUP(C56,MOQ!A:B,2,FALSE),VLOOKUP(C56,MOQ!A:B,2,FALSE),IF(I56&gt;=1,1,0)))))),0)</f>
        <v>0</v>
      </c>
      <c r="K56" s="116">
        <f>IFERROR(ROUND(IF($P$1="CANADA",VLOOKUP(C56&amp;"-"&amp;J56,pricing!I:K,3,FALSE),VLOOKUP(C56&amp;"-"&amp;J56,pricing!I:K,2,FALSE))*I56,2),0)</f>
        <v>0</v>
      </c>
      <c r="L56" s="116">
        <f>ROUND(K56*VLOOKUP(H56,pricing!M:N,2,FALSE),2)</f>
        <v>0</v>
      </c>
      <c r="M56" s="116">
        <f>ROUND(IF('KMT HP End Mill Recon Form'!$G$6="yes",IF(backend!$P$1="CANADA",pricing!$R$2*I56,pricing!$Q$2*I56),0),2)</f>
        <v>0</v>
      </c>
      <c r="N56" s="116">
        <f t="shared" si="1"/>
        <v>0</v>
      </c>
    </row>
    <row r="57" spans="1:14" ht="12.75">
      <c r="A57" s="116">
        <f t="shared" si="0"/>
        <v>0</v>
      </c>
      <c r="B57" s="116">
        <f>IF(A57&gt;0,SUM(A$2:A57),0)*10</f>
        <v>0</v>
      </c>
      <c r="E57" s="122" t="s">
        <v>115</v>
      </c>
      <c r="F57" s="122" t="s">
        <v>60</v>
      </c>
      <c r="G57" s="123" t="s">
        <v>136</v>
      </c>
      <c r="H57" s="124" t="s">
        <v>75</v>
      </c>
      <c r="I57" s="125">
        <f>'KMT HP End Mill Recon Form'!I15</f>
        <v>0</v>
      </c>
      <c r="J57" s="116">
        <f>IFERROR(IF(I57&gt;=100,100,IF(I57&gt;=75,75,IF(I57&gt;=50,50,IF(I57&gt;=25,25,IF(I57&gt;=VLOOKUP(C57,MOQ!A:B,2,FALSE),VLOOKUP(C57,MOQ!A:B,2,FALSE),IF(I57&gt;=1,1,0)))))),0)</f>
        <v>0</v>
      </c>
      <c r="K57" s="116">
        <f>IFERROR(ROUND(IF($P$1="CANADA",VLOOKUP(C57&amp;"-"&amp;J57,pricing!I:K,3,FALSE),VLOOKUP(C57&amp;"-"&amp;J57,pricing!I:K,2,FALSE))*I57,2),0)</f>
        <v>0</v>
      </c>
      <c r="L57" s="116">
        <f>ROUND(K57*VLOOKUP(H57,pricing!M:N,2,FALSE),2)</f>
        <v>0</v>
      </c>
      <c r="M57" s="116">
        <f>ROUND(IF('KMT HP End Mill Recon Form'!$G$6="yes",IF(backend!$P$1="CANADA",pricing!$R$2*I57,pricing!$Q$2*I57),0),2)</f>
        <v>0</v>
      </c>
      <c r="N57" s="116">
        <f t="shared" si="1"/>
        <v>0</v>
      </c>
    </row>
    <row r="58" spans="1:14" ht="12.75">
      <c r="A58" s="116">
        <f t="shared" si="0"/>
        <v>0</v>
      </c>
      <c r="B58" s="116">
        <f>IF(A58&gt;0,SUM(A$2:A58),0)*10</f>
        <v>0</v>
      </c>
      <c r="E58" s="122" t="s">
        <v>115</v>
      </c>
      <c r="F58" s="122" t="s">
        <v>60</v>
      </c>
      <c r="G58" s="123" t="s">
        <v>136</v>
      </c>
      <c r="H58" s="124" t="s">
        <v>78</v>
      </c>
      <c r="I58" s="125">
        <f>'KMT HP End Mill Recon Form'!I16</f>
        <v>0</v>
      </c>
      <c r="J58" s="116">
        <f>IFERROR(IF(I58&gt;=100,100,IF(I58&gt;=75,75,IF(I58&gt;=50,50,IF(I58&gt;=25,25,IF(I58&gt;=VLOOKUP(C58,MOQ!A:B,2,FALSE),VLOOKUP(C58,MOQ!A:B,2,FALSE),IF(I58&gt;=1,1,0)))))),0)</f>
        <v>0</v>
      </c>
      <c r="K58" s="116">
        <f>IFERROR(ROUND(IF($P$1="CANADA",VLOOKUP(C58&amp;"-"&amp;J58,pricing!I:K,3,FALSE),VLOOKUP(C58&amp;"-"&amp;J58,pricing!I:K,2,FALSE))*I58,2),0)</f>
        <v>0</v>
      </c>
      <c r="L58" s="116">
        <f>ROUND(K58*VLOOKUP(H58,pricing!M:N,2,FALSE),2)</f>
        <v>0</v>
      </c>
      <c r="M58" s="116">
        <f>ROUND(IF('KMT HP End Mill Recon Form'!$G$6="yes",IF(backend!$P$1="CANADA",pricing!$R$2*I58,pricing!$Q$2*I58),0),2)</f>
        <v>0</v>
      </c>
      <c r="N58" s="116">
        <f t="shared" si="1"/>
        <v>0</v>
      </c>
    </row>
    <row r="59" spans="1:14" ht="12.75">
      <c r="A59" s="116">
        <f t="shared" si="0"/>
        <v>0</v>
      </c>
      <c r="B59" s="116">
        <f>IF(A59&gt;0,SUM(A$2:A59),0)*10</f>
        <v>0</v>
      </c>
      <c r="E59" s="122" t="s">
        <v>118</v>
      </c>
      <c r="F59" s="122" t="s">
        <v>60</v>
      </c>
      <c r="G59" s="123" t="s">
        <v>136</v>
      </c>
      <c r="H59" s="124" t="s">
        <v>71</v>
      </c>
      <c r="I59" s="125">
        <f>'KMT HP End Mill Recon Form'!I18</f>
        <v>0</v>
      </c>
      <c r="J59" s="116">
        <f>IFERROR(IF(I59&gt;=100,100,IF(I59&gt;=75,75,IF(I59&gt;=50,50,IF(I59&gt;=25,25,IF(I59&gt;=VLOOKUP(C59,MOQ!A:B,2,FALSE),VLOOKUP(C59,MOQ!A:B,2,FALSE),IF(I59&gt;=1,1,0)))))),0)</f>
        <v>0</v>
      </c>
      <c r="K59" s="116">
        <f>IFERROR(ROUND(IF($P$1="CANADA",VLOOKUP(C59&amp;"-"&amp;J59,pricing!I:K,3,FALSE),VLOOKUP(C59&amp;"-"&amp;J59,pricing!I:K,2,FALSE))*I59,2),0)</f>
        <v>0</v>
      </c>
      <c r="L59" s="116">
        <f>ROUND(K59*VLOOKUP(H59,pricing!M:N,2,FALSE),2)</f>
        <v>0</v>
      </c>
      <c r="M59" s="116">
        <f>ROUND(IF('KMT HP End Mill Recon Form'!$G$6="yes",IF(backend!$P$1="CANADA",pricing!$R$2*I59,pricing!$Q$2*I59),0),2)</f>
        <v>0</v>
      </c>
      <c r="N59" s="116">
        <f t="shared" si="1"/>
        <v>0</v>
      </c>
    </row>
    <row r="60" spans="1:14" ht="12.75">
      <c r="A60" s="116">
        <f t="shared" si="0"/>
        <v>0</v>
      </c>
      <c r="B60" s="116">
        <f>IF(A60&gt;0,SUM(A$2:A60),0)*10</f>
        <v>0</v>
      </c>
      <c r="E60" s="122" t="s">
        <v>118</v>
      </c>
      <c r="F60" s="122" t="s">
        <v>60</v>
      </c>
      <c r="G60" s="123" t="s">
        <v>136</v>
      </c>
      <c r="H60" s="124" t="s">
        <v>75</v>
      </c>
      <c r="I60" s="125">
        <f>'KMT HP End Mill Recon Form'!I19</f>
        <v>0</v>
      </c>
      <c r="J60" s="116">
        <f>IFERROR(IF(I60&gt;=100,100,IF(I60&gt;=75,75,IF(I60&gt;=50,50,IF(I60&gt;=25,25,IF(I60&gt;=VLOOKUP(C60,MOQ!A:B,2,FALSE),VLOOKUP(C60,MOQ!A:B,2,FALSE),IF(I60&gt;=1,1,0)))))),0)</f>
        <v>0</v>
      </c>
      <c r="K60" s="116">
        <f>IFERROR(ROUND(IF($P$1="CANADA",VLOOKUP(C60&amp;"-"&amp;J60,pricing!I:K,3,FALSE),VLOOKUP(C60&amp;"-"&amp;J60,pricing!I:K,2,FALSE))*I60,2),0)</f>
        <v>0</v>
      </c>
      <c r="L60" s="116">
        <f>ROUND(K60*VLOOKUP(H60,pricing!M:N,2,FALSE),2)</f>
        <v>0</v>
      </c>
      <c r="M60" s="116">
        <f>ROUND(IF('KMT HP End Mill Recon Form'!$G$6="yes",IF(backend!$P$1="CANADA",pricing!$R$2*I60,pricing!$Q$2*I60),0),2)</f>
        <v>0</v>
      </c>
      <c r="N60" s="116">
        <f t="shared" si="1"/>
        <v>0</v>
      </c>
    </row>
    <row r="61" spans="1:14" ht="12.75">
      <c r="A61" s="116">
        <f t="shared" si="0"/>
        <v>0</v>
      </c>
      <c r="B61" s="116">
        <f>IF(A61&gt;0,SUM(A$2:A61),0)*10</f>
        <v>0</v>
      </c>
      <c r="E61" s="122" t="s">
        <v>118</v>
      </c>
      <c r="F61" s="122" t="s">
        <v>60</v>
      </c>
      <c r="G61" s="123" t="s">
        <v>136</v>
      </c>
      <c r="H61" s="124" t="s">
        <v>78</v>
      </c>
      <c r="I61" s="125">
        <f>'KMT HP End Mill Recon Form'!I20</f>
        <v>0</v>
      </c>
      <c r="J61" s="116">
        <f>IFERROR(IF(I61&gt;=100,100,IF(I61&gt;=75,75,IF(I61&gt;=50,50,IF(I61&gt;=25,25,IF(I61&gt;=VLOOKUP(C61,MOQ!A:B,2,FALSE),VLOOKUP(C61,MOQ!A:B,2,FALSE),IF(I61&gt;=1,1,0)))))),0)</f>
        <v>0</v>
      </c>
      <c r="K61" s="116">
        <f>IFERROR(ROUND(IF($P$1="CANADA",VLOOKUP(C61&amp;"-"&amp;J61,pricing!I:K,3,FALSE),VLOOKUP(C61&amp;"-"&amp;J61,pricing!I:K,2,FALSE))*I61,2),0)</f>
        <v>0</v>
      </c>
      <c r="L61" s="116">
        <f>ROUND(K61*VLOOKUP(H61,pricing!M:N,2,FALSE),2)</f>
        <v>0</v>
      </c>
      <c r="M61" s="116">
        <f>ROUND(IF('KMT HP End Mill Recon Form'!$G$6="yes",IF(backend!$P$1="CANADA",pricing!$R$2*I61,pricing!$Q$2*I61),0),2)</f>
        <v>0</v>
      </c>
      <c r="N61" s="116">
        <f t="shared" si="1"/>
        <v>0</v>
      </c>
    </row>
    <row r="62" spans="1:14" ht="12.75">
      <c r="A62" s="116">
        <f t="shared" si="0"/>
        <v>0</v>
      </c>
      <c r="B62" s="116">
        <f>IF(A62&gt;0,SUM(A$2:A62),0)*10</f>
        <v>0</v>
      </c>
      <c r="E62" s="122" t="s">
        <v>120</v>
      </c>
      <c r="F62" s="122" t="s">
        <v>60</v>
      </c>
      <c r="G62" s="123" t="s">
        <v>136</v>
      </c>
      <c r="H62" s="124" t="s">
        <v>71</v>
      </c>
      <c r="I62" s="125">
        <f>'KMT HP End Mill Recon Form'!I22</f>
        <v>0</v>
      </c>
      <c r="J62" s="116">
        <f>IFERROR(IF(I62&gt;=100,100,IF(I62&gt;=75,75,IF(I62&gt;=50,50,IF(I62&gt;=25,25,IF(I62&gt;=VLOOKUP(C62,MOQ!A:B,2,FALSE),VLOOKUP(C62,MOQ!A:B,2,FALSE),IF(I62&gt;=1,1,0)))))),0)</f>
        <v>0</v>
      </c>
      <c r="K62" s="116">
        <f>IFERROR(ROUND(IF($P$1="CANADA",VLOOKUP(C62&amp;"-"&amp;J62,pricing!I:K,3,FALSE),VLOOKUP(C62&amp;"-"&amp;J62,pricing!I:K,2,FALSE))*I62,2),0)</f>
        <v>0</v>
      </c>
      <c r="L62" s="116">
        <f>ROUND(K62*VLOOKUP(H62,pricing!M:N,2,FALSE),2)</f>
        <v>0</v>
      </c>
      <c r="M62" s="116">
        <f>ROUND(IF('KMT HP End Mill Recon Form'!$G$6="yes",IF(backend!$P$1="CANADA",pricing!$R$2*I62,pricing!$Q$2*I62),0),2)</f>
        <v>0</v>
      </c>
      <c r="N62" s="116">
        <f t="shared" si="1"/>
        <v>0</v>
      </c>
    </row>
    <row r="63" spans="1:14" ht="12.75">
      <c r="A63" s="116">
        <f t="shared" si="0"/>
        <v>0</v>
      </c>
      <c r="B63" s="116">
        <f>IF(A63&gt;0,SUM(A$2:A63),0)*10</f>
        <v>0</v>
      </c>
      <c r="E63" s="122" t="s">
        <v>120</v>
      </c>
      <c r="F63" s="122" t="s">
        <v>60</v>
      </c>
      <c r="G63" s="123" t="s">
        <v>136</v>
      </c>
      <c r="H63" s="124" t="s">
        <v>75</v>
      </c>
      <c r="I63" s="125">
        <f>'KMT HP End Mill Recon Form'!I23</f>
        <v>0</v>
      </c>
      <c r="J63" s="116">
        <f>IFERROR(IF(I63&gt;=100,100,IF(I63&gt;=75,75,IF(I63&gt;=50,50,IF(I63&gt;=25,25,IF(I63&gt;=VLOOKUP(C63,MOQ!A:B,2,FALSE),VLOOKUP(C63,MOQ!A:B,2,FALSE),IF(I63&gt;=1,1,0)))))),0)</f>
        <v>0</v>
      </c>
      <c r="K63" s="116">
        <f>IFERROR(ROUND(IF($P$1="CANADA",VLOOKUP(C63&amp;"-"&amp;J63,pricing!I:K,3,FALSE),VLOOKUP(C63&amp;"-"&amp;J63,pricing!I:K,2,FALSE))*I63,2),0)</f>
        <v>0</v>
      </c>
      <c r="L63" s="116">
        <f>ROUND(K63*VLOOKUP(H63,pricing!M:N,2,FALSE),2)</f>
        <v>0</v>
      </c>
      <c r="M63" s="116">
        <f>ROUND(IF('KMT HP End Mill Recon Form'!$G$6="yes",IF(backend!$P$1="CANADA",pricing!$R$2*I63,pricing!$Q$2*I63),0),2)</f>
        <v>0</v>
      </c>
      <c r="N63" s="116">
        <f t="shared" si="1"/>
        <v>0</v>
      </c>
    </row>
    <row r="64" spans="1:14" ht="12.75">
      <c r="A64" s="116">
        <f t="shared" si="0"/>
        <v>0</v>
      </c>
      <c r="B64" s="116">
        <f>IF(A64&gt;0,SUM(A$2:A64),0)*10</f>
        <v>0</v>
      </c>
      <c r="E64" s="122" t="s">
        <v>120</v>
      </c>
      <c r="F64" s="122" t="s">
        <v>60</v>
      </c>
      <c r="G64" s="123" t="s">
        <v>136</v>
      </c>
      <c r="H64" s="124" t="s">
        <v>78</v>
      </c>
      <c r="I64" s="125">
        <f>'KMT HP End Mill Recon Form'!I24</f>
        <v>0</v>
      </c>
      <c r="J64" s="116">
        <f>IFERROR(IF(I64&gt;=100,100,IF(I64&gt;=75,75,IF(I64&gt;=50,50,IF(I64&gt;=25,25,IF(I64&gt;=VLOOKUP(C64,MOQ!A:B,2,FALSE),VLOOKUP(C64,MOQ!A:B,2,FALSE),IF(I64&gt;=1,1,0)))))),0)</f>
        <v>0</v>
      </c>
      <c r="K64" s="116">
        <f>IFERROR(ROUND(IF($P$1="CANADA",VLOOKUP(C64&amp;"-"&amp;J64,pricing!I:K,3,FALSE),VLOOKUP(C64&amp;"-"&amp;J64,pricing!I:K,2,FALSE))*I64,2),0)</f>
        <v>0</v>
      </c>
      <c r="L64" s="116">
        <f>ROUND(K64*VLOOKUP(H64,pricing!M:N,2,FALSE),2)</f>
        <v>0</v>
      </c>
      <c r="M64" s="116">
        <f>ROUND(IF('KMT HP End Mill Recon Form'!$G$6="yes",IF(backend!$P$1="CANADA",pricing!$R$2*I64,pricing!$Q$2*I64),0),2)</f>
        <v>0</v>
      </c>
      <c r="N64" s="116">
        <f t="shared" si="1"/>
        <v>0</v>
      </c>
    </row>
    <row r="65" spans="1:14" ht="12.75">
      <c r="A65" s="116">
        <f t="shared" si="0"/>
        <v>0</v>
      </c>
      <c r="B65" s="116">
        <f>IF(A65&gt;0,SUM(A$2:A65),0)*10</f>
        <v>0</v>
      </c>
      <c r="E65" s="122" t="s">
        <v>122</v>
      </c>
      <c r="F65" s="122" t="s">
        <v>60</v>
      </c>
      <c r="G65" s="123" t="s">
        <v>136</v>
      </c>
      <c r="H65" s="124" t="s">
        <v>71</v>
      </c>
      <c r="I65" s="125">
        <f>'KMT HP End Mill Recon Form'!I26</f>
        <v>0</v>
      </c>
      <c r="J65" s="116">
        <f>IFERROR(IF(I65&gt;=100,100,IF(I65&gt;=75,75,IF(I65&gt;=50,50,IF(I65&gt;=25,25,IF(I65&gt;=VLOOKUP(C65,MOQ!A:B,2,FALSE),VLOOKUP(C65,MOQ!A:B,2,FALSE),IF(I65&gt;=1,1,0)))))),0)</f>
        <v>0</v>
      </c>
      <c r="K65" s="116">
        <f>IFERROR(ROUND(IF($P$1="CANADA",VLOOKUP(C65&amp;"-"&amp;J65,pricing!I:K,3,FALSE),VLOOKUP(C65&amp;"-"&amp;J65,pricing!I:K,2,FALSE))*I65,2),0)</f>
        <v>0</v>
      </c>
      <c r="L65" s="116">
        <f>ROUND(K65*VLOOKUP(H65,pricing!M:N,2,FALSE),2)</f>
        <v>0</v>
      </c>
      <c r="M65" s="116">
        <f>ROUND(IF('KMT HP End Mill Recon Form'!$G$6="yes",IF(backend!$P$1="CANADA",pricing!$R$2*I65,pricing!$Q$2*I65),0),2)</f>
        <v>0</v>
      </c>
      <c r="N65" s="116">
        <f t="shared" si="1"/>
        <v>0</v>
      </c>
    </row>
    <row r="66" spans="1:14" ht="12.75">
      <c r="A66" s="116">
        <f t="shared" si="0"/>
        <v>0</v>
      </c>
      <c r="B66" s="116">
        <f>IF(A66&gt;0,SUM(A$2:A66),0)*10</f>
        <v>0</v>
      </c>
      <c r="E66" s="122" t="s">
        <v>122</v>
      </c>
      <c r="F66" s="122" t="s">
        <v>60</v>
      </c>
      <c r="G66" s="123" t="s">
        <v>136</v>
      </c>
      <c r="H66" s="124" t="s">
        <v>75</v>
      </c>
      <c r="I66" s="125">
        <f>'KMT HP End Mill Recon Form'!I27</f>
        <v>0</v>
      </c>
      <c r="J66" s="116">
        <f>IFERROR(IF(I66&gt;=100,100,IF(I66&gt;=75,75,IF(I66&gt;=50,50,IF(I66&gt;=25,25,IF(I66&gt;=VLOOKUP(C66,MOQ!A:B,2,FALSE),VLOOKUP(C66,MOQ!A:B,2,FALSE),IF(I66&gt;=1,1,0)))))),0)</f>
        <v>0</v>
      </c>
      <c r="K66" s="116">
        <f>IFERROR(ROUND(IF($P$1="CANADA",VLOOKUP(C66&amp;"-"&amp;J66,pricing!I:K,3,FALSE),VLOOKUP(C66&amp;"-"&amp;J66,pricing!I:K,2,FALSE))*I66,2),0)</f>
        <v>0</v>
      </c>
      <c r="L66" s="116">
        <f>ROUND(K66*VLOOKUP(H66,pricing!M:N,2,FALSE),2)</f>
        <v>0</v>
      </c>
      <c r="M66" s="116">
        <f>ROUND(IF('KMT HP End Mill Recon Form'!$G$6="yes",IF(backend!$P$1="CANADA",pricing!$R$2*I66,pricing!$Q$2*I66),0),2)</f>
        <v>0</v>
      </c>
      <c r="N66" s="116">
        <f t="shared" si="1"/>
        <v>0</v>
      </c>
    </row>
    <row r="67" spans="1:14" ht="12.75">
      <c r="A67" s="116">
        <f t="shared" ref="A67:A118" si="2">IF(N67&gt;0,1,0)</f>
        <v>0</v>
      </c>
      <c r="B67" s="116">
        <f>IF(A67&gt;0,SUM(A$2:A67),0)*10</f>
        <v>0</v>
      </c>
      <c r="E67" s="122" t="s">
        <v>122</v>
      </c>
      <c r="F67" s="122" t="s">
        <v>60</v>
      </c>
      <c r="G67" s="123" t="s">
        <v>136</v>
      </c>
      <c r="H67" s="124" t="s">
        <v>78</v>
      </c>
      <c r="I67" s="125">
        <f>'KMT HP End Mill Recon Form'!I28</f>
        <v>0</v>
      </c>
      <c r="J67" s="116">
        <f>IFERROR(IF(I67&gt;=100,100,IF(I67&gt;=75,75,IF(I67&gt;=50,50,IF(I67&gt;=25,25,IF(I67&gt;=VLOOKUP(C67,MOQ!A:B,2,FALSE),VLOOKUP(C67,MOQ!A:B,2,FALSE),IF(I67&gt;=1,1,0)))))),0)</f>
        <v>0</v>
      </c>
      <c r="K67" s="116">
        <f>IFERROR(ROUND(IF($P$1="CANADA",VLOOKUP(C67&amp;"-"&amp;J67,pricing!I:K,3,FALSE),VLOOKUP(C67&amp;"-"&amp;J67,pricing!I:K,2,FALSE))*I67,2),0)</f>
        <v>0</v>
      </c>
      <c r="L67" s="116">
        <f>ROUND(K67*VLOOKUP(H67,pricing!M:N,2,FALSE),2)</f>
        <v>0</v>
      </c>
      <c r="M67" s="116">
        <f>ROUND(IF('KMT HP End Mill Recon Form'!$G$6="yes",IF(backend!$P$1="CANADA",pricing!$R$2*I67,pricing!$Q$2*I67),0),2)</f>
        <v>0</v>
      </c>
      <c r="N67" s="116">
        <f t="shared" ref="N67:N118" si="3">M67+L67</f>
        <v>0</v>
      </c>
    </row>
    <row r="68" spans="1:14" ht="12.75">
      <c r="A68" s="116">
        <f t="shared" si="2"/>
        <v>0</v>
      </c>
      <c r="B68" s="116">
        <f>IF(A68&gt;0,SUM(A$2:A68),0)*10</f>
        <v>0</v>
      </c>
      <c r="E68" s="122" t="s">
        <v>124</v>
      </c>
      <c r="F68" s="122" t="s">
        <v>60</v>
      </c>
      <c r="G68" s="123" t="s">
        <v>136</v>
      </c>
      <c r="H68" s="124" t="s">
        <v>71</v>
      </c>
      <c r="I68" s="125">
        <f>'KMT HP End Mill Recon Form'!I30</f>
        <v>0</v>
      </c>
      <c r="J68" s="116">
        <f>IFERROR(IF(I68&gt;=100,100,IF(I68&gt;=75,75,IF(I68&gt;=50,50,IF(I68&gt;=25,25,IF(I68&gt;=VLOOKUP(C68,MOQ!A:B,2,FALSE),VLOOKUP(C68,MOQ!A:B,2,FALSE),IF(I68&gt;=1,1,0)))))),0)</f>
        <v>0</v>
      </c>
      <c r="K68" s="116">
        <f>IFERROR(ROUND(IF($P$1="CANADA",VLOOKUP(C68&amp;"-"&amp;J68,pricing!I:K,3,FALSE),VLOOKUP(C68&amp;"-"&amp;J68,pricing!I:K,2,FALSE))*I68,2),0)</f>
        <v>0</v>
      </c>
      <c r="L68" s="116">
        <f>ROUND(K68*VLOOKUP(H68,pricing!M:N,2,FALSE),2)</f>
        <v>0</v>
      </c>
      <c r="M68" s="116">
        <f>ROUND(IF('KMT HP End Mill Recon Form'!$G$6="yes",IF(backend!$P$1="CANADA",pricing!$R$2*I68,pricing!$Q$2*I68),0),2)</f>
        <v>0</v>
      </c>
      <c r="N68" s="116">
        <f t="shared" si="3"/>
        <v>0</v>
      </c>
    </row>
    <row r="69" spans="1:14" ht="12.75">
      <c r="A69" s="116">
        <f t="shared" si="2"/>
        <v>0</v>
      </c>
      <c r="B69" s="116">
        <f>IF(A69&gt;0,SUM(A$2:A69),0)*10</f>
        <v>0</v>
      </c>
      <c r="E69" s="122" t="s">
        <v>124</v>
      </c>
      <c r="F69" s="122" t="s">
        <v>60</v>
      </c>
      <c r="G69" s="123" t="s">
        <v>136</v>
      </c>
      <c r="H69" s="124" t="s">
        <v>75</v>
      </c>
      <c r="I69" s="125">
        <f>'KMT HP End Mill Recon Form'!I31</f>
        <v>0</v>
      </c>
      <c r="J69" s="116">
        <f>IFERROR(IF(I69&gt;=100,100,IF(I69&gt;=75,75,IF(I69&gt;=50,50,IF(I69&gt;=25,25,IF(I69&gt;=VLOOKUP(C69,MOQ!A:B,2,FALSE),VLOOKUP(C69,MOQ!A:B,2,FALSE),IF(I69&gt;=1,1,0)))))),0)</f>
        <v>0</v>
      </c>
      <c r="K69" s="116">
        <f>IFERROR(ROUND(IF($P$1="CANADA",VLOOKUP(C69&amp;"-"&amp;J69,pricing!I:K,3,FALSE),VLOOKUP(C69&amp;"-"&amp;J69,pricing!I:K,2,FALSE))*I69,2),0)</f>
        <v>0</v>
      </c>
      <c r="L69" s="116">
        <f>ROUND(K69*VLOOKUP(H69,pricing!M:N,2,FALSE),2)</f>
        <v>0</v>
      </c>
      <c r="M69" s="116">
        <f>ROUND(IF('KMT HP End Mill Recon Form'!$G$6="yes",IF(backend!$P$1="CANADA",pricing!$R$2*I69,pricing!$Q$2*I69),0),2)</f>
        <v>0</v>
      </c>
      <c r="N69" s="116">
        <f t="shared" si="3"/>
        <v>0</v>
      </c>
    </row>
    <row r="70" spans="1:14" ht="12.75">
      <c r="A70" s="116">
        <f t="shared" si="2"/>
        <v>0</v>
      </c>
      <c r="B70" s="116">
        <f>IF(A70&gt;0,SUM(A$2:A70),0)*10</f>
        <v>0</v>
      </c>
      <c r="E70" s="122" t="s">
        <v>124</v>
      </c>
      <c r="F70" s="122" t="s">
        <v>60</v>
      </c>
      <c r="G70" s="123" t="s">
        <v>136</v>
      </c>
      <c r="H70" s="124" t="s">
        <v>78</v>
      </c>
      <c r="I70" s="125">
        <f>'KMT HP End Mill Recon Form'!I32</f>
        <v>0</v>
      </c>
      <c r="J70" s="116">
        <f>IFERROR(IF(I70&gt;=100,100,IF(I70&gt;=75,75,IF(I70&gt;=50,50,IF(I70&gt;=25,25,IF(I70&gt;=VLOOKUP(C70,MOQ!A:B,2,FALSE),VLOOKUP(C70,MOQ!A:B,2,FALSE),IF(I70&gt;=1,1,0)))))),0)</f>
        <v>0</v>
      </c>
      <c r="K70" s="116">
        <f>IFERROR(ROUND(IF($P$1="CANADA",VLOOKUP(C70&amp;"-"&amp;J70,pricing!I:K,3,FALSE),VLOOKUP(C70&amp;"-"&amp;J70,pricing!I:K,2,FALSE))*I70,2),0)</f>
        <v>0</v>
      </c>
      <c r="L70" s="116">
        <f>ROUND(K70*VLOOKUP(H70,pricing!M:N,2,FALSE),2)</f>
        <v>0</v>
      </c>
      <c r="M70" s="116">
        <f>ROUND(IF('KMT HP End Mill Recon Form'!$G$6="yes",IF(backend!$P$1="CANADA",pricing!$R$2*I70,pricing!$Q$2*I70),0),2)</f>
        <v>0</v>
      </c>
      <c r="N70" s="116">
        <f t="shared" si="3"/>
        <v>0</v>
      </c>
    </row>
    <row r="71" spans="1:14" ht="12.75">
      <c r="A71" s="116">
        <f t="shared" si="2"/>
        <v>0</v>
      </c>
      <c r="B71" s="116">
        <f>IF(A71&gt;0,SUM(A$2:A71),0)*10</f>
        <v>0</v>
      </c>
      <c r="E71" s="122" t="s">
        <v>126</v>
      </c>
      <c r="F71" s="122" t="s">
        <v>60</v>
      </c>
      <c r="G71" s="123" t="s">
        <v>136</v>
      </c>
      <c r="H71" s="124" t="s">
        <v>71</v>
      </c>
      <c r="I71" s="125">
        <f>'KMT HP End Mill Recon Form'!I34</f>
        <v>0</v>
      </c>
      <c r="J71" s="116">
        <f>IFERROR(IF(I71&gt;=100,100,IF(I71&gt;=75,75,IF(I71&gt;=50,50,IF(I71&gt;=25,25,IF(I71&gt;=VLOOKUP(C71,MOQ!A:B,2,FALSE),VLOOKUP(C71,MOQ!A:B,2,FALSE),IF(I71&gt;=1,1,0)))))),0)</f>
        <v>0</v>
      </c>
      <c r="K71" s="116">
        <f>IFERROR(ROUND(IF($P$1="CANADA",VLOOKUP(C71&amp;"-"&amp;J71,pricing!I:K,3,FALSE),VLOOKUP(C71&amp;"-"&amp;J71,pricing!I:K,2,FALSE))*I71,2),0)</f>
        <v>0</v>
      </c>
      <c r="L71" s="116">
        <f>ROUND(K71*VLOOKUP(H71,pricing!M:N,2,FALSE),2)</f>
        <v>0</v>
      </c>
      <c r="M71" s="116">
        <f>ROUND(IF('KMT HP End Mill Recon Form'!$G$6="yes",IF(backend!$P$1="CANADA",pricing!$R$2*I71,pricing!$Q$2*I71),0),2)</f>
        <v>0</v>
      </c>
      <c r="N71" s="116">
        <f t="shared" si="3"/>
        <v>0</v>
      </c>
    </row>
    <row r="72" spans="1:14" ht="12.75">
      <c r="A72" s="116">
        <f t="shared" si="2"/>
        <v>0</v>
      </c>
      <c r="B72" s="116">
        <f>IF(A72&gt;0,SUM(A$2:A72),0)*10</f>
        <v>0</v>
      </c>
      <c r="E72" s="122" t="s">
        <v>126</v>
      </c>
      <c r="F72" s="122" t="s">
        <v>60</v>
      </c>
      <c r="G72" s="123" t="s">
        <v>136</v>
      </c>
      <c r="H72" s="124" t="s">
        <v>75</v>
      </c>
      <c r="I72" s="125">
        <f>'KMT HP End Mill Recon Form'!I35</f>
        <v>0</v>
      </c>
      <c r="J72" s="116">
        <f>IFERROR(IF(I72&gt;=100,100,IF(I72&gt;=75,75,IF(I72&gt;=50,50,IF(I72&gt;=25,25,IF(I72&gt;=VLOOKUP(C72,MOQ!A:B,2,FALSE),VLOOKUP(C72,MOQ!A:B,2,FALSE),IF(I72&gt;=1,1,0)))))),0)</f>
        <v>0</v>
      </c>
      <c r="K72" s="116">
        <f>IFERROR(ROUND(IF($P$1="CANADA",VLOOKUP(C72&amp;"-"&amp;J72,pricing!I:K,3,FALSE),VLOOKUP(C72&amp;"-"&amp;J72,pricing!I:K,2,FALSE))*I72,2),0)</f>
        <v>0</v>
      </c>
      <c r="L72" s="116">
        <f>ROUND(K72*VLOOKUP(H72,pricing!M:N,2,FALSE),2)</f>
        <v>0</v>
      </c>
      <c r="M72" s="116">
        <f>ROUND(IF('KMT HP End Mill Recon Form'!$G$6="yes",IF(backend!$P$1="CANADA",pricing!$R$2*I72,pricing!$Q$2*I72),0),2)</f>
        <v>0</v>
      </c>
      <c r="N72" s="116">
        <f t="shared" si="3"/>
        <v>0</v>
      </c>
    </row>
    <row r="73" spans="1:14" ht="12.75">
      <c r="A73" s="116">
        <f t="shared" si="2"/>
        <v>0</v>
      </c>
      <c r="B73" s="116">
        <f>IF(A73&gt;0,SUM(A$2:A73),0)*10</f>
        <v>0</v>
      </c>
      <c r="E73" s="122" t="s">
        <v>126</v>
      </c>
      <c r="F73" s="122" t="s">
        <v>60</v>
      </c>
      <c r="G73" s="123" t="s">
        <v>136</v>
      </c>
      <c r="H73" s="124" t="s">
        <v>78</v>
      </c>
      <c r="I73" s="125">
        <f>'KMT HP End Mill Recon Form'!I36</f>
        <v>0</v>
      </c>
      <c r="J73" s="116">
        <f>IFERROR(IF(I73&gt;=100,100,IF(I73&gt;=75,75,IF(I73&gt;=50,50,IF(I73&gt;=25,25,IF(I73&gt;=VLOOKUP(C73,MOQ!A:B,2,FALSE),VLOOKUP(C73,MOQ!A:B,2,FALSE),IF(I73&gt;=1,1,0)))))),0)</f>
        <v>0</v>
      </c>
      <c r="K73" s="116">
        <f>IFERROR(ROUND(IF($P$1="CANADA",VLOOKUP(C73&amp;"-"&amp;J73,pricing!I:K,3,FALSE),VLOOKUP(C73&amp;"-"&amp;J73,pricing!I:K,2,FALSE))*I73,2),0)</f>
        <v>0</v>
      </c>
      <c r="L73" s="116">
        <f>ROUND(K73*VLOOKUP(H73,pricing!M:N,2,FALSE),2)</f>
        <v>0</v>
      </c>
      <c r="M73" s="116">
        <f>ROUND(IF('KMT HP End Mill Recon Form'!$G$6="yes",IF(backend!$P$1="CANADA",pricing!$R$2*I73,pricing!$Q$2*I73),0),2)</f>
        <v>0</v>
      </c>
      <c r="N73" s="116">
        <f t="shared" si="3"/>
        <v>0</v>
      </c>
    </row>
    <row r="74" spans="1:14" ht="12.75">
      <c r="A74" s="116">
        <f t="shared" si="2"/>
        <v>0</v>
      </c>
      <c r="B74" s="116">
        <f>IF(A74&gt;0,SUM(A$2:A74),0)*10</f>
        <v>0</v>
      </c>
      <c r="C74" s="116">
        <v>5197566</v>
      </c>
      <c r="D74" s="116" t="s">
        <v>137</v>
      </c>
      <c r="E74" s="122" t="s">
        <v>115</v>
      </c>
      <c r="F74" s="122" t="s">
        <v>61</v>
      </c>
      <c r="G74" s="123" t="s">
        <v>116</v>
      </c>
      <c r="H74" s="124" t="s">
        <v>71</v>
      </c>
      <c r="I74" s="125">
        <f>'KMT HP End Mill Recon Form'!J14</f>
        <v>0</v>
      </c>
      <c r="J74" s="116">
        <f>IFERROR(IF(I74&gt;=100,100,IF(I74&gt;=75,75,IF(I74&gt;=50,50,IF(I74&gt;=25,25,IF(I74&gt;=VLOOKUP(C74,MOQ!A:B,2,FALSE),VLOOKUP(C74,MOQ!A:B,2,FALSE),IF(I74&gt;=1,1,0)))))),0)</f>
        <v>0</v>
      </c>
      <c r="K74" s="116">
        <f>IFERROR(ROUND(IF($P$1="CANADA",VLOOKUP(C74&amp;"-"&amp;J74,pricing!I:K,3,FALSE),VLOOKUP(C74&amp;"-"&amp;J74,pricing!I:K,2,FALSE))*I74,2),0)</f>
        <v>0</v>
      </c>
      <c r="L74" s="116">
        <f>ROUND(K74*VLOOKUP(H74,pricing!M:N,2,FALSE),2)</f>
        <v>0</v>
      </c>
      <c r="M74" s="116">
        <f>ROUND(IF('KMT HP End Mill Recon Form'!$G$6="yes",IF(backend!$P$1="CANADA",pricing!$R$2*I74,pricing!$Q$2*I74),0),2)</f>
        <v>0</v>
      </c>
      <c r="N74" s="116">
        <f t="shared" si="3"/>
        <v>0</v>
      </c>
    </row>
    <row r="75" spans="1:14" ht="12.75">
      <c r="A75" s="116">
        <f t="shared" si="2"/>
        <v>0</v>
      </c>
      <c r="B75" s="116">
        <f>IF(A75&gt;0,SUM(A$2:A75),0)*10</f>
        <v>0</v>
      </c>
      <c r="C75" s="116">
        <v>5197566</v>
      </c>
      <c r="D75" s="116" t="s">
        <v>137</v>
      </c>
      <c r="E75" s="122" t="s">
        <v>115</v>
      </c>
      <c r="F75" s="122" t="s">
        <v>61</v>
      </c>
      <c r="G75" s="123" t="s">
        <v>116</v>
      </c>
      <c r="H75" s="124" t="s">
        <v>75</v>
      </c>
      <c r="I75" s="125">
        <f>'KMT HP End Mill Recon Form'!J15</f>
        <v>0</v>
      </c>
      <c r="J75" s="116">
        <f>IFERROR(IF(I75&gt;=100,100,IF(I75&gt;=75,75,IF(I75&gt;=50,50,IF(I75&gt;=25,25,IF(I75&gt;=VLOOKUP(C75,MOQ!A:B,2,FALSE),VLOOKUP(C75,MOQ!A:B,2,FALSE),IF(I75&gt;=1,1,0)))))),0)</f>
        <v>0</v>
      </c>
      <c r="K75" s="116">
        <f>IFERROR(ROUND(IF($P$1="CANADA",VLOOKUP(C75&amp;"-"&amp;J75,pricing!I:K,3,FALSE),VLOOKUP(C75&amp;"-"&amp;J75,pricing!I:K,2,FALSE))*I75,2),0)</f>
        <v>0</v>
      </c>
      <c r="L75" s="116">
        <f>ROUND(K75*VLOOKUP(H75,pricing!M:N,2,FALSE),2)</f>
        <v>0</v>
      </c>
      <c r="M75" s="116">
        <f>ROUND(IF('KMT HP End Mill Recon Form'!$G$6="yes",IF(backend!$P$1="CANADA",pricing!$R$2*I75,pricing!$Q$2*I75),0),2)</f>
        <v>0</v>
      </c>
      <c r="N75" s="116">
        <f t="shared" si="3"/>
        <v>0</v>
      </c>
    </row>
    <row r="76" spans="1:14" ht="12.75">
      <c r="A76" s="116">
        <f t="shared" si="2"/>
        <v>0</v>
      </c>
      <c r="B76" s="116">
        <f>IF(A76&gt;0,SUM(A$2:A76),0)*10</f>
        <v>0</v>
      </c>
      <c r="C76" s="116">
        <v>5197566</v>
      </c>
      <c r="D76" s="116" t="s">
        <v>137</v>
      </c>
      <c r="E76" s="122" t="s">
        <v>115</v>
      </c>
      <c r="F76" s="122" t="s">
        <v>61</v>
      </c>
      <c r="G76" s="123" t="s">
        <v>116</v>
      </c>
      <c r="H76" s="124" t="s">
        <v>78</v>
      </c>
      <c r="I76" s="125">
        <f>'KMT HP End Mill Recon Form'!J16</f>
        <v>0</v>
      </c>
      <c r="J76" s="116">
        <f>IFERROR(IF(I76&gt;=100,100,IF(I76&gt;=75,75,IF(I76&gt;=50,50,IF(I76&gt;=25,25,IF(I76&gt;=VLOOKUP(C76,MOQ!A:B,2,FALSE),VLOOKUP(C76,MOQ!A:B,2,FALSE),IF(I76&gt;=1,1,0)))))),0)</f>
        <v>0</v>
      </c>
      <c r="K76" s="116">
        <f>IFERROR(ROUND(IF($P$1="CANADA",VLOOKUP(C76&amp;"-"&amp;J76,pricing!I:K,3,FALSE),VLOOKUP(C76&amp;"-"&amp;J76,pricing!I:K,2,FALSE))*I76,2),0)</f>
        <v>0</v>
      </c>
      <c r="L76" s="116">
        <f>ROUND(K76*VLOOKUP(H76,pricing!M:N,2,FALSE),2)</f>
        <v>0</v>
      </c>
      <c r="M76" s="116">
        <f>ROUND(IF('KMT HP End Mill Recon Form'!$G$6="yes",IF(backend!$P$1="CANADA",pricing!$R$2*I76,pricing!$Q$2*I76),0),2)</f>
        <v>0</v>
      </c>
      <c r="N76" s="116">
        <f t="shared" si="3"/>
        <v>0</v>
      </c>
    </row>
    <row r="77" spans="1:14" ht="12.75">
      <c r="A77" s="116">
        <f t="shared" si="2"/>
        <v>0</v>
      </c>
      <c r="B77" s="116">
        <f>IF(A77&gt;0,SUM(A$2:A77),0)*10</f>
        <v>0</v>
      </c>
      <c r="C77" s="116">
        <v>5195711</v>
      </c>
      <c r="D77" s="116" t="s">
        <v>138</v>
      </c>
      <c r="E77" s="122" t="s">
        <v>118</v>
      </c>
      <c r="F77" s="122" t="s">
        <v>61</v>
      </c>
      <c r="G77" s="123" t="s">
        <v>116</v>
      </c>
      <c r="H77" s="124" t="s">
        <v>71</v>
      </c>
      <c r="I77" s="125">
        <f>'KMT HP End Mill Recon Form'!J18</f>
        <v>0</v>
      </c>
      <c r="J77" s="116">
        <f>IFERROR(IF(I77&gt;=100,100,IF(I77&gt;=75,75,IF(I77&gt;=50,50,IF(I77&gt;=25,25,IF(I77&gt;=VLOOKUP(C77,MOQ!A:B,2,FALSE),VLOOKUP(C77,MOQ!A:B,2,FALSE),IF(I77&gt;=1,1,0)))))),0)</f>
        <v>0</v>
      </c>
      <c r="K77" s="116">
        <f>IFERROR(ROUND(IF($P$1="CANADA",VLOOKUP(C77&amp;"-"&amp;J77,pricing!I:K,3,FALSE),VLOOKUP(C77&amp;"-"&amp;J77,pricing!I:K,2,FALSE))*I77,2),0)</f>
        <v>0</v>
      </c>
      <c r="L77" s="116">
        <f>ROUND(K77*VLOOKUP(H77,pricing!M:N,2,FALSE),2)</f>
        <v>0</v>
      </c>
      <c r="M77" s="116">
        <f>ROUND(IF('KMT HP End Mill Recon Form'!$G$6="yes",IF(backend!$P$1="CANADA",pricing!$R$2*I77,pricing!$Q$2*I77),0),2)</f>
        <v>0</v>
      </c>
      <c r="N77" s="116">
        <f t="shared" si="3"/>
        <v>0</v>
      </c>
    </row>
    <row r="78" spans="1:14" ht="12.75">
      <c r="A78" s="116">
        <f t="shared" si="2"/>
        <v>0</v>
      </c>
      <c r="B78" s="116">
        <f>IF(A78&gt;0,SUM(A$2:A78),0)*10</f>
        <v>0</v>
      </c>
      <c r="C78" s="116">
        <v>5195711</v>
      </c>
      <c r="D78" s="116" t="s">
        <v>138</v>
      </c>
      <c r="E78" s="122" t="s">
        <v>118</v>
      </c>
      <c r="F78" s="122" t="s">
        <v>61</v>
      </c>
      <c r="G78" s="123" t="s">
        <v>116</v>
      </c>
      <c r="H78" s="124" t="s">
        <v>75</v>
      </c>
      <c r="I78" s="125">
        <f>'KMT HP End Mill Recon Form'!J19</f>
        <v>0</v>
      </c>
      <c r="J78" s="116">
        <f>IFERROR(IF(I78&gt;=100,100,IF(I78&gt;=75,75,IF(I78&gt;=50,50,IF(I78&gt;=25,25,IF(I78&gt;=VLOOKUP(C78,MOQ!A:B,2,FALSE),VLOOKUP(C78,MOQ!A:B,2,FALSE),IF(I78&gt;=1,1,0)))))),0)</f>
        <v>0</v>
      </c>
      <c r="K78" s="116">
        <f>IFERROR(ROUND(IF($P$1="CANADA",VLOOKUP(C78&amp;"-"&amp;J78,pricing!I:K,3,FALSE),VLOOKUP(C78&amp;"-"&amp;J78,pricing!I:K,2,FALSE))*I78,2),0)</f>
        <v>0</v>
      </c>
      <c r="L78" s="116">
        <f>ROUND(K78*VLOOKUP(H78,pricing!M:N,2,FALSE),2)</f>
        <v>0</v>
      </c>
      <c r="M78" s="116">
        <f>ROUND(IF('KMT HP End Mill Recon Form'!$G$6="yes",IF(backend!$P$1="CANADA",pricing!$R$2*I78,pricing!$Q$2*I78),0),2)</f>
        <v>0</v>
      </c>
      <c r="N78" s="116">
        <f t="shared" si="3"/>
        <v>0</v>
      </c>
    </row>
    <row r="79" spans="1:14" ht="12.75">
      <c r="A79" s="116">
        <f t="shared" si="2"/>
        <v>0</v>
      </c>
      <c r="B79" s="116">
        <f>IF(A79&gt;0,SUM(A$2:A79),0)*10</f>
        <v>0</v>
      </c>
      <c r="C79" s="116">
        <v>5195711</v>
      </c>
      <c r="D79" s="116" t="s">
        <v>138</v>
      </c>
      <c r="E79" s="122" t="s">
        <v>118</v>
      </c>
      <c r="F79" s="122" t="s">
        <v>61</v>
      </c>
      <c r="G79" s="123" t="s">
        <v>116</v>
      </c>
      <c r="H79" s="124" t="s">
        <v>78</v>
      </c>
      <c r="I79" s="125">
        <f>'KMT HP End Mill Recon Form'!J20</f>
        <v>0</v>
      </c>
      <c r="J79" s="116">
        <f>IFERROR(IF(I79&gt;=100,100,IF(I79&gt;=75,75,IF(I79&gt;=50,50,IF(I79&gt;=25,25,IF(I79&gt;=VLOOKUP(C79,MOQ!A:B,2,FALSE),VLOOKUP(C79,MOQ!A:B,2,FALSE),IF(I79&gt;=1,1,0)))))),0)</f>
        <v>0</v>
      </c>
      <c r="K79" s="116">
        <f>IFERROR(ROUND(IF($P$1="CANADA",VLOOKUP(C79&amp;"-"&amp;J79,pricing!I:K,3,FALSE),VLOOKUP(C79&amp;"-"&amp;J79,pricing!I:K,2,FALSE))*I79,2),0)</f>
        <v>0</v>
      </c>
      <c r="L79" s="116">
        <f>ROUND(K79*VLOOKUP(H79,pricing!M:N,2,FALSE),2)</f>
        <v>0</v>
      </c>
      <c r="M79" s="116">
        <f>ROUND(IF('KMT HP End Mill Recon Form'!$G$6="yes",IF(backend!$P$1="CANADA",pricing!$R$2*I79,pricing!$Q$2*I79),0),2)</f>
        <v>0</v>
      </c>
      <c r="N79" s="116">
        <f t="shared" si="3"/>
        <v>0</v>
      </c>
    </row>
    <row r="80" spans="1:14" ht="12.75">
      <c r="A80" s="116">
        <f t="shared" si="2"/>
        <v>0</v>
      </c>
      <c r="B80" s="116">
        <f>IF(A80&gt;0,SUM(A$2:A80),0)*10</f>
        <v>0</v>
      </c>
      <c r="C80" s="116">
        <v>5195712</v>
      </c>
      <c r="D80" s="116" t="s">
        <v>139</v>
      </c>
      <c r="E80" s="122" t="s">
        <v>120</v>
      </c>
      <c r="F80" s="122" t="s">
        <v>61</v>
      </c>
      <c r="G80" s="123" t="s">
        <v>116</v>
      </c>
      <c r="H80" s="124" t="s">
        <v>71</v>
      </c>
      <c r="I80" s="125">
        <f>'KMT HP End Mill Recon Form'!J22</f>
        <v>0</v>
      </c>
      <c r="J80" s="116">
        <f>IFERROR(IF(I80&gt;=100,100,IF(I80&gt;=75,75,IF(I80&gt;=50,50,IF(I80&gt;=25,25,IF(I80&gt;=VLOOKUP(C80,MOQ!A:B,2,FALSE),VLOOKUP(C80,MOQ!A:B,2,FALSE),IF(I80&gt;=1,1,0)))))),0)</f>
        <v>0</v>
      </c>
      <c r="K80" s="116">
        <f>IFERROR(ROUND(IF($P$1="CANADA",VLOOKUP(C80&amp;"-"&amp;J80,pricing!I:K,3,FALSE),VLOOKUP(C80&amp;"-"&amp;J80,pricing!I:K,2,FALSE))*I80,2),0)</f>
        <v>0</v>
      </c>
      <c r="L80" s="116">
        <f>ROUND(K80*VLOOKUP(H80,pricing!M:N,2,FALSE),2)</f>
        <v>0</v>
      </c>
      <c r="M80" s="116">
        <f>ROUND(IF('KMT HP End Mill Recon Form'!$G$6="yes",IF(backend!$P$1="CANADA",pricing!$R$2*I80,pricing!$Q$2*I80),0),2)</f>
        <v>0</v>
      </c>
      <c r="N80" s="116">
        <f t="shared" si="3"/>
        <v>0</v>
      </c>
    </row>
    <row r="81" spans="1:14" ht="12.75">
      <c r="A81" s="116">
        <f t="shared" si="2"/>
        <v>0</v>
      </c>
      <c r="B81" s="116">
        <f>IF(A81&gt;0,SUM(A$2:A81),0)*10</f>
        <v>0</v>
      </c>
      <c r="C81" s="116">
        <v>5195712</v>
      </c>
      <c r="D81" s="116" t="s">
        <v>139</v>
      </c>
      <c r="E81" s="122" t="s">
        <v>120</v>
      </c>
      <c r="F81" s="122" t="s">
        <v>61</v>
      </c>
      <c r="G81" s="123" t="s">
        <v>116</v>
      </c>
      <c r="H81" s="124" t="s">
        <v>75</v>
      </c>
      <c r="I81" s="125">
        <f>'KMT HP End Mill Recon Form'!J23</f>
        <v>0</v>
      </c>
      <c r="J81" s="116">
        <f>IFERROR(IF(I81&gt;=100,100,IF(I81&gt;=75,75,IF(I81&gt;=50,50,IF(I81&gt;=25,25,IF(I81&gt;=VLOOKUP(C81,MOQ!A:B,2,FALSE),VLOOKUP(C81,MOQ!A:B,2,FALSE),IF(I81&gt;=1,1,0)))))),0)</f>
        <v>0</v>
      </c>
      <c r="K81" s="116">
        <f>IFERROR(ROUND(IF($P$1="CANADA",VLOOKUP(C81&amp;"-"&amp;J81,pricing!I:K,3,FALSE),VLOOKUP(C81&amp;"-"&amp;J81,pricing!I:K,2,FALSE))*I81,2),0)</f>
        <v>0</v>
      </c>
      <c r="L81" s="116">
        <f>ROUND(K81*VLOOKUP(H81,pricing!M:N,2,FALSE),2)</f>
        <v>0</v>
      </c>
      <c r="M81" s="116">
        <f>ROUND(IF('KMT HP End Mill Recon Form'!$G$6="yes",IF(backend!$P$1="CANADA",pricing!$R$2*I81,pricing!$Q$2*I81),0),2)</f>
        <v>0</v>
      </c>
      <c r="N81" s="116">
        <f t="shared" si="3"/>
        <v>0</v>
      </c>
    </row>
    <row r="82" spans="1:14" ht="12.75">
      <c r="A82" s="116">
        <f t="shared" si="2"/>
        <v>0</v>
      </c>
      <c r="B82" s="116">
        <f>IF(A82&gt;0,SUM(A$2:A82),0)*10</f>
        <v>0</v>
      </c>
      <c r="C82" s="116">
        <v>5195712</v>
      </c>
      <c r="D82" s="116" t="s">
        <v>139</v>
      </c>
      <c r="E82" s="122" t="s">
        <v>120</v>
      </c>
      <c r="F82" s="122" t="s">
        <v>61</v>
      </c>
      <c r="G82" s="123" t="s">
        <v>116</v>
      </c>
      <c r="H82" s="124" t="s">
        <v>78</v>
      </c>
      <c r="I82" s="125">
        <f>'KMT HP End Mill Recon Form'!J24</f>
        <v>0</v>
      </c>
      <c r="J82" s="116">
        <f>IFERROR(IF(I82&gt;=100,100,IF(I82&gt;=75,75,IF(I82&gt;=50,50,IF(I82&gt;=25,25,IF(I82&gt;=VLOOKUP(C82,MOQ!A:B,2,FALSE),VLOOKUP(C82,MOQ!A:B,2,FALSE),IF(I82&gt;=1,1,0)))))),0)</f>
        <v>0</v>
      </c>
      <c r="K82" s="116">
        <f>IFERROR(ROUND(IF($P$1="CANADA",VLOOKUP(C82&amp;"-"&amp;J82,pricing!I:K,3,FALSE),VLOOKUP(C82&amp;"-"&amp;J82,pricing!I:K,2,FALSE))*I82,2),0)</f>
        <v>0</v>
      </c>
      <c r="L82" s="116">
        <f>ROUND(K82*VLOOKUP(H82,pricing!M:N,2,FALSE),2)</f>
        <v>0</v>
      </c>
      <c r="M82" s="116">
        <f>ROUND(IF('KMT HP End Mill Recon Form'!$G$6="yes",IF(backend!$P$1="CANADA",pricing!$R$2*I82,pricing!$Q$2*I82),0),2)</f>
        <v>0</v>
      </c>
      <c r="N82" s="116">
        <f t="shared" si="3"/>
        <v>0</v>
      </c>
    </row>
    <row r="83" spans="1:14" ht="12.75">
      <c r="A83" s="116">
        <f t="shared" si="2"/>
        <v>0</v>
      </c>
      <c r="B83" s="116">
        <f>IF(A83&gt;0,SUM(A$2:A83),0)*10</f>
        <v>0</v>
      </c>
      <c r="C83" s="116">
        <v>5195713</v>
      </c>
      <c r="D83" s="116" t="s">
        <v>140</v>
      </c>
      <c r="E83" s="122" t="s">
        <v>122</v>
      </c>
      <c r="F83" s="122" t="s">
        <v>61</v>
      </c>
      <c r="G83" s="123" t="s">
        <v>116</v>
      </c>
      <c r="H83" s="124" t="s">
        <v>71</v>
      </c>
      <c r="I83" s="125">
        <f>'KMT HP End Mill Recon Form'!J26</f>
        <v>0</v>
      </c>
      <c r="J83" s="116">
        <f>IFERROR(IF(I83&gt;=100,100,IF(I83&gt;=75,75,IF(I83&gt;=50,50,IF(I83&gt;=25,25,IF(I83&gt;=VLOOKUP(C83,MOQ!A:B,2,FALSE),VLOOKUP(C83,MOQ!A:B,2,FALSE),IF(I83&gt;=1,1,0)))))),0)</f>
        <v>0</v>
      </c>
      <c r="K83" s="116">
        <f>IFERROR(ROUND(IF($P$1="CANADA",VLOOKUP(C83&amp;"-"&amp;J83,pricing!I:K,3,FALSE),VLOOKUP(C83&amp;"-"&amp;J83,pricing!I:K,2,FALSE))*I83,2),0)</f>
        <v>0</v>
      </c>
      <c r="L83" s="116">
        <f>ROUND(K83*VLOOKUP(H83,pricing!M:N,2,FALSE),2)</f>
        <v>0</v>
      </c>
      <c r="M83" s="116">
        <f>ROUND(IF('KMT HP End Mill Recon Form'!$G$6="yes",IF(backend!$P$1="CANADA",pricing!$R$2*I83,pricing!$Q$2*I83),0),2)</f>
        <v>0</v>
      </c>
      <c r="N83" s="116">
        <f t="shared" si="3"/>
        <v>0</v>
      </c>
    </row>
    <row r="84" spans="1:14" ht="12.75">
      <c r="A84" s="116">
        <f t="shared" si="2"/>
        <v>0</v>
      </c>
      <c r="B84" s="116">
        <f>IF(A84&gt;0,SUM(A$2:A84),0)*10</f>
        <v>0</v>
      </c>
      <c r="C84" s="116">
        <v>5195713</v>
      </c>
      <c r="D84" s="116" t="s">
        <v>140</v>
      </c>
      <c r="E84" s="122" t="s">
        <v>122</v>
      </c>
      <c r="F84" s="122" t="s">
        <v>61</v>
      </c>
      <c r="G84" s="123" t="s">
        <v>116</v>
      </c>
      <c r="H84" s="124" t="s">
        <v>75</v>
      </c>
      <c r="I84" s="125">
        <f>'KMT HP End Mill Recon Form'!J27</f>
        <v>0</v>
      </c>
      <c r="J84" s="116">
        <f>IFERROR(IF(I84&gt;=100,100,IF(I84&gt;=75,75,IF(I84&gt;=50,50,IF(I84&gt;=25,25,IF(I84&gt;=VLOOKUP(C84,MOQ!A:B,2,FALSE),VLOOKUP(C84,MOQ!A:B,2,FALSE),IF(I84&gt;=1,1,0)))))),0)</f>
        <v>0</v>
      </c>
      <c r="K84" s="116">
        <f>IFERROR(ROUND(IF($P$1="CANADA",VLOOKUP(C84&amp;"-"&amp;J84,pricing!I:K,3,FALSE),VLOOKUP(C84&amp;"-"&amp;J84,pricing!I:K,2,FALSE))*I84,2),0)</f>
        <v>0</v>
      </c>
      <c r="L84" s="116">
        <f>ROUND(K84*VLOOKUP(H84,pricing!M:N,2,FALSE),2)</f>
        <v>0</v>
      </c>
      <c r="M84" s="116">
        <f>ROUND(IF('KMT HP End Mill Recon Form'!$G$6="yes",IF(backend!$P$1="CANADA",pricing!$R$2*I84,pricing!$Q$2*I84),0),2)</f>
        <v>0</v>
      </c>
      <c r="N84" s="116">
        <f t="shared" si="3"/>
        <v>0</v>
      </c>
    </row>
    <row r="85" spans="1:14" ht="12.75">
      <c r="A85" s="116">
        <f t="shared" si="2"/>
        <v>0</v>
      </c>
      <c r="B85" s="116">
        <f>IF(A85&gt;0,SUM(A$2:A85),0)*10</f>
        <v>0</v>
      </c>
      <c r="C85" s="116">
        <v>5195713</v>
      </c>
      <c r="D85" s="116" t="s">
        <v>140</v>
      </c>
      <c r="E85" s="122" t="s">
        <v>122</v>
      </c>
      <c r="F85" s="122" t="s">
        <v>61</v>
      </c>
      <c r="G85" s="123" t="s">
        <v>116</v>
      </c>
      <c r="H85" s="124" t="s">
        <v>78</v>
      </c>
      <c r="I85" s="125">
        <f>'KMT HP End Mill Recon Form'!J28</f>
        <v>0</v>
      </c>
      <c r="J85" s="116">
        <f>IFERROR(IF(I85&gt;=100,100,IF(I85&gt;=75,75,IF(I85&gt;=50,50,IF(I85&gt;=25,25,IF(I85&gt;=VLOOKUP(C85,MOQ!A:B,2,FALSE),VLOOKUP(C85,MOQ!A:B,2,FALSE),IF(I85&gt;=1,1,0)))))),0)</f>
        <v>0</v>
      </c>
      <c r="K85" s="116">
        <f>IFERROR(ROUND(IF($P$1="CANADA",VLOOKUP(C85&amp;"-"&amp;J85,pricing!I:K,3,FALSE),VLOOKUP(C85&amp;"-"&amp;J85,pricing!I:K,2,FALSE))*I85,2),0)</f>
        <v>0</v>
      </c>
      <c r="L85" s="116">
        <f>ROUND(K85*VLOOKUP(H85,pricing!M:N,2,FALSE),2)</f>
        <v>0</v>
      </c>
      <c r="M85" s="116">
        <f>ROUND(IF('KMT HP End Mill Recon Form'!$G$6="yes",IF(backend!$P$1="CANADA",pricing!$R$2*I85,pricing!$Q$2*I85),0),2)</f>
        <v>0</v>
      </c>
      <c r="N85" s="116">
        <f t="shared" si="3"/>
        <v>0</v>
      </c>
    </row>
    <row r="86" spans="1:14" ht="12.75">
      <c r="A86" s="116">
        <f t="shared" si="2"/>
        <v>0</v>
      </c>
      <c r="B86" s="116">
        <f>IF(A86&gt;0,SUM(A$2:A86),0)*10</f>
        <v>0</v>
      </c>
      <c r="C86" s="116">
        <v>5195714</v>
      </c>
      <c r="D86" s="116" t="s">
        <v>141</v>
      </c>
      <c r="E86" s="122" t="s">
        <v>124</v>
      </c>
      <c r="F86" s="122" t="s">
        <v>61</v>
      </c>
      <c r="G86" s="123" t="s">
        <v>116</v>
      </c>
      <c r="H86" s="124" t="s">
        <v>71</v>
      </c>
      <c r="I86" s="125">
        <f>'KMT HP End Mill Recon Form'!J30</f>
        <v>0</v>
      </c>
      <c r="J86" s="116">
        <f>IFERROR(IF(I86&gt;=100,100,IF(I86&gt;=75,75,IF(I86&gt;=50,50,IF(I86&gt;=25,25,IF(I86&gt;=VLOOKUP(C86,MOQ!A:B,2,FALSE),VLOOKUP(C86,MOQ!A:B,2,FALSE),IF(I86&gt;=1,1,0)))))),0)</f>
        <v>0</v>
      </c>
      <c r="K86" s="116">
        <f>IFERROR(ROUND(IF($P$1="CANADA",VLOOKUP(C86&amp;"-"&amp;J86,pricing!I:K,3,FALSE),VLOOKUP(C86&amp;"-"&amp;J86,pricing!I:K,2,FALSE))*I86,2),0)</f>
        <v>0</v>
      </c>
      <c r="L86" s="116">
        <f>ROUND(K86*VLOOKUP(H86,pricing!M:N,2,FALSE),2)</f>
        <v>0</v>
      </c>
      <c r="M86" s="116">
        <f>ROUND(IF('KMT HP End Mill Recon Form'!$G$6="yes",IF(backend!$P$1="CANADA",pricing!$R$2*I86,pricing!$Q$2*I86),0),2)</f>
        <v>0</v>
      </c>
      <c r="N86" s="116">
        <f t="shared" si="3"/>
        <v>0</v>
      </c>
    </row>
    <row r="87" spans="1:14" ht="12.75">
      <c r="A87" s="116">
        <f t="shared" si="2"/>
        <v>0</v>
      </c>
      <c r="B87" s="116">
        <f>IF(A87&gt;0,SUM(A$2:A87),0)*10</f>
        <v>0</v>
      </c>
      <c r="C87" s="116">
        <v>5195714</v>
      </c>
      <c r="D87" s="116" t="s">
        <v>141</v>
      </c>
      <c r="E87" s="122" t="s">
        <v>124</v>
      </c>
      <c r="F87" s="122" t="s">
        <v>61</v>
      </c>
      <c r="G87" s="123" t="s">
        <v>116</v>
      </c>
      <c r="H87" s="124" t="s">
        <v>75</v>
      </c>
      <c r="I87" s="125">
        <f>'KMT HP End Mill Recon Form'!J31</f>
        <v>0</v>
      </c>
      <c r="J87" s="116">
        <f>IFERROR(IF(I87&gt;=100,100,IF(I87&gt;=75,75,IF(I87&gt;=50,50,IF(I87&gt;=25,25,IF(I87&gt;=VLOOKUP(C87,MOQ!A:B,2,FALSE),VLOOKUP(C87,MOQ!A:B,2,FALSE),IF(I87&gt;=1,1,0)))))),0)</f>
        <v>0</v>
      </c>
      <c r="K87" s="116">
        <f>IFERROR(ROUND(IF($P$1="CANADA",VLOOKUP(C87&amp;"-"&amp;J87,pricing!I:K,3,FALSE),VLOOKUP(C87&amp;"-"&amp;J87,pricing!I:K,2,FALSE))*I87,2),0)</f>
        <v>0</v>
      </c>
      <c r="L87" s="116">
        <f>ROUND(K87*VLOOKUP(H87,pricing!M:N,2,FALSE),2)</f>
        <v>0</v>
      </c>
      <c r="M87" s="116">
        <f>ROUND(IF('KMT HP End Mill Recon Form'!$G$6="yes",IF(backend!$P$1="CANADA",pricing!$R$2*I87,pricing!$Q$2*I87),0),2)</f>
        <v>0</v>
      </c>
      <c r="N87" s="116">
        <f t="shared" si="3"/>
        <v>0</v>
      </c>
    </row>
    <row r="88" spans="1:14" ht="12.75">
      <c r="A88" s="116">
        <f t="shared" si="2"/>
        <v>0</v>
      </c>
      <c r="B88" s="116">
        <f>IF(A88&gt;0,SUM(A$2:A88),0)*10</f>
        <v>0</v>
      </c>
      <c r="C88" s="116">
        <v>5195714</v>
      </c>
      <c r="D88" s="116" t="s">
        <v>141</v>
      </c>
      <c r="E88" s="122" t="s">
        <v>124</v>
      </c>
      <c r="F88" s="122" t="s">
        <v>61</v>
      </c>
      <c r="G88" s="123" t="s">
        <v>116</v>
      </c>
      <c r="H88" s="124" t="s">
        <v>78</v>
      </c>
      <c r="I88" s="125">
        <f>'KMT HP End Mill Recon Form'!J32</f>
        <v>0</v>
      </c>
      <c r="J88" s="116">
        <f>IFERROR(IF(I88&gt;=100,100,IF(I88&gt;=75,75,IF(I88&gt;=50,50,IF(I88&gt;=25,25,IF(I88&gt;=VLOOKUP(C88,MOQ!A:B,2,FALSE),VLOOKUP(C88,MOQ!A:B,2,FALSE),IF(I88&gt;=1,1,0)))))),0)</f>
        <v>0</v>
      </c>
      <c r="K88" s="116">
        <f>IFERROR(ROUND(IF($P$1="CANADA",VLOOKUP(C88&amp;"-"&amp;J88,pricing!I:K,3,FALSE),VLOOKUP(C88&amp;"-"&amp;J88,pricing!I:K,2,FALSE))*I88,2),0)</f>
        <v>0</v>
      </c>
      <c r="L88" s="116">
        <f>ROUND(K88*VLOOKUP(H88,pricing!M:N,2,FALSE),2)</f>
        <v>0</v>
      </c>
      <c r="M88" s="116">
        <f>ROUND(IF('KMT HP End Mill Recon Form'!$G$6="yes",IF(backend!$P$1="CANADA",pricing!$R$2*I88,pricing!$Q$2*I88),0),2)</f>
        <v>0</v>
      </c>
      <c r="N88" s="116">
        <f t="shared" si="3"/>
        <v>0</v>
      </c>
    </row>
    <row r="89" spans="1:14" ht="12.75">
      <c r="A89" s="116">
        <f t="shared" si="2"/>
        <v>0</v>
      </c>
      <c r="B89" s="116">
        <f>IF(A89&gt;0,SUM(A$2:A89),0)*10</f>
        <v>0</v>
      </c>
      <c r="C89" s="116">
        <v>5195715</v>
      </c>
      <c r="D89" s="116" t="s">
        <v>142</v>
      </c>
      <c r="E89" s="122" t="s">
        <v>126</v>
      </c>
      <c r="F89" s="122" t="s">
        <v>61</v>
      </c>
      <c r="G89" s="123" t="s">
        <v>116</v>
      </c>
      <c r="H89" s="124" t="s">
        <v>71</v>
      </c>
      <c r="I89" s="125">
        <f>'KMT HP End Mill Recon Form'!J34</f>
        <v>0</v>
      </c>
      <c r="J89" s="116">
        <f>IFERROR(IF(I89&gt;=100,100,IF(I89&gt;=75,75,IF(I89&gt;=50,50,IF(I89&gt;=25,25,IF(I89&gt;=VLOOKUP(C89,MOQ!A:B,2,FALSE),VLOOKUP(C89,MOQ!A:B,2,FALSE),IF(I89&gt;=1,1,0)))))),0)</f>
        <v>0</v>
      </c>
      <c r="K89" s="116">
        <f>IFERROR(ROUND(IF($P$1="CANADA",VLOOKUP(C89&amp;"-"&amp;J89,pricing!I:K,3,FALSE),VLOOKUP(C89&amp;"-"&amp;J89,pricing!I:K,2,FALSE))*I89,2),0)</f>
        <v>0</v>
      </c>
      <c r="L89" s="116">
        <f>ROUND(K89*VLOOKUP(H89,pricing!M:N,2,FALSE),2)</f>
        <v>0</v>
      </c>
      <c r="M89" s="116">
        <f>ROUND(IF('KMT HP End Mill Recon Form'!$G$6="yes",IF(backend!$P$1="CANADA",pricing!$R$2*I89,pricing!$Q$2*I89),0),2)</f>
        <v>0</v>
      </c>
      <c r="N89" s="116">
        <f t="shared" si="3"/>
        <v>0</v>
      </c>
    </row>
    <row r="90" spans="1:14" ht="12.75">
      <c r="A90" s="116">
        <f t="shared" si="2"/>
        <v>0</v>
      </c>
      <c r="B90" s="116">
        <f>IF(A90&gt;0,SUM(A$2:A90),0)*10</f>
        <v>0</v>
      </c>
      <c r="C90" s="116">
        <v>5195715</v>
      </c>
      <c r="D90" s="116" t="s">
        <v>142</v>
      </c>
      <c r="E90" s="122" t="s">
        <v>126</v>
      </c>
      <c r="F90" s="122" t="s">
        <v>61</v>
      </c>
      <c r="G90" s="123" t="s">
        <v>116</v>
      </c>
      <c r="H90" s="124" t="s">
        <v>75</v>
      </c>
      <c r="I90" s="125">
        <f>'KMT HP End Mill Recon Form'!J35</f>
        <v>0</v>
      </c>
      <c r="J90" s="116">
        <f>IFERROR(IF(I90&gt;=100,100,IF(I90&gt;=75,75,IF(I90&gt;=50,50,IF(I90&gt;=25,25,IF(I90&gt;=VLOOKUP(C90,MOQ!A:B,2,FALSE),VLOOKUP(C90,MOQ!A:B,2,FALSE),IF(I90&gt;=1,1,0)))))),0)</f>
        <v>0</v>
      </c>
      <c r="K90" s="116">
        <f>IFERROR(ROUND(IF($P$1="CANADA",VLOOKUP(C90&amp;"-"&amp;J90,pricing!I:K,3,FALSE),VLOOKUP(C90&amp;"-"&amp;J90,pricing!I:K,2,FALSE))*I90,2),0)</f>
        <v>0</v>
      </c>
      <c r="L90" s="116">
        <f>ROUND(K90*VLOOKUP(H90,pricing!M:N,2,FALSE),2)</f>
        <v>0</v>
      </c>
      <c r="M90" s="116">
        <f>ROUND(IF('KMT HP End Mill Recon Form'!$G$6="yes",IF(backend!$P$1="CANADA",pricing!$R$2*I90,pricing!$Q$2*I90),0),2)</f>
        <v>0</v>
      </c>
      <c r="N90" s="116">
        <f t="shared" si="3"/>
        <v>0</v>
      </c>
    </row>
    <row r="91" spans="1:14" ht="12.75">
      <c r="A91" s="116">
        <f t="shared" si="2"/>
        <v>0</v>
      </c>
      <c r="B91" s="116">
        <f>IF(A91&gt;0,SUM(A$2:A91),0)*10</f>
        <v>0</v>
      </c>
      <c r="C91" s="116">
        <v>5195715</v>
      </c>
      <c r="D91" s="116" t="s">
        <v>142</v>
      </c>
      <c r="E91" s="122" t="s">
        <v>126</v>
      </c>
      <c r="F91" s="122" t="s">
        <v>61</v>
      </c>
      <c r="G91" s="123" t="s">
        <v>116</v>
      </c>
      <c r="H91" s="124" t="s">
        <v>78</v>
      </c>
      <c r="I91" s="125">
        <f>'KMT HP End Mill Recon Form'!J36</f>
        <v>0</v>
      </c>
      <c r="J91" s="116">
        <f>IFERROR(IF(I91&gt;=100,100,IF(I91&gt;=75,75,IF(I91&gt;=50,50,IF(I91&gt;=25,25,IF(I91&gt;=VLOOKUP(C91,MOQ!A:B,2,FALSE),VLOOKUP(C91,MOQ!A:B,2,FALSE),IF(I91&gt;=1,1,0)))))),0)</f>
        <v>0</v>
      </c>
      <c r="K91" s="116">
        <f>IFERROR(ROUND(IF($P$1="CANADA",VLOOKUP(C91&amp;"-"&amp;J91,pricing!I:K,3,FALSE),VLOOKUP(C91&amp;"-"&amp;J91,pricing!I:K,2,FALSE))*I91,2),0)</f>
        <v>0</v>
      </c>
      <c r="L91" s="116">
        <f>ROUND(K91*VLOOKUP(H91,pricing!M:N,2,FALSE),2)</f>
        <v>0</v>
      </c>
      <c r="M91" s="116">
        <f>ROUND(IF('KMT HP End Mill Recon Form'!$G$6="yes",IF(backend!$P$1="CANADA",pricing!$R$2*I91,pricing!$Q$2*I91),0),2)</f>
        <v>0</v>
      </c>
      <c r="N91" s="116">
        <f t="shared" si="3"/>
        <v>0</v>
      </c>
    </row>
    <row r="92" spans="1:14" ht="12.75">
      <c r="A92" s="116">
        <f t="shared" si="2"/>
        <v>0</v>
      </c>
      <c r="B92" s="116">
        <f>IF(A92&gt;0,SUM(A$2:A92),0)*10</f>
        <v>0</v>
      </c>
      <c r="C92" s="116">
        <v>5197567</v>
      </c>
      <c r="D92" s="116" t="s">
        <v>143</v>
      </c>
      <c r="E92" s="122" t="s">
        <v>115</v>
      </c>
      <c r="F92" s="122" t="s">
        <v>61</v>
      </c>
      <c r="G92" s="123" t="s">
        <v>128</v>
      </c>
      <c r="H92" s="124" t="s">
        <v>71</v>
      </c>
      <c r="I92" s="125">
        <f>'KMT HP End Mill Recon Form'!K14</f>
        <v>0</v>
      </c>
      <c r="J92" s="116">
        <f>IFERROR(IF(I92&gt;=100,100,IF(I92&gt;=75,75,IF(I92&gt;=50,50,IF(I92&gt;=25,25,IF(I92&gt;=VLOOKUP(C92,MOQ!A:B,2,FALSE),VLOOKUP(C92,MOQ!A:B,2,FALSE),IF(I92&gt;=1,1,0)))))),0)</f>
        <v>0</v>
      </c>
      <c r="K92" s="116">
        <f>IFERROR(ROUND(IF($P$1="CANADA",VLOOKUP(C92&amp;"-"&amp;J92,pricing!I:K,3,FALSE),VLOOKUP(C92&amp;"-"&amp;J92,pricing!I:K,2,FALSE))*I92,2),0)</f>
        <v>0</v>
      </c>
      <c r="L92" s="116">
        <f>ROUND(K92*VLOOKUP(H92,pricing!M:N,2,FALSE),2)</f>
        <v>0</v>
      </c>
      <c r="M92" s="116">
        <f>ROUND(IF('KMT HP End Mill Recon Form'!$G$6="yes",IF(backend!$P$1="CANADA",pricing!$R$2*I92,pricing!$Q$2*I92),0),2)</f>
        <v>0</v>
      </c>
      <c r="N92" s="116">
        <f t="shared" si="3"/>
        <v>0</v>
      </c>
    </row>
    <row r="93" spans="1:14" ht="12.75">
      <c r="A93" s="116">
        <f t="shared" si="2"/>
        <v>0</v>
      </c>
      <c r="B93" s="116">
        <f>IF(A93&gt;0,SUM(A$2:A93),0)*10</f>
        <v>0</v>
      </c>
      <c r="C93" s="116">
        <v>5197567</v>
      </c>
      <c r="D93" s="116" t="s">
        <v>143</v>
      </c>
      <c r="E93" s="122" t="s">
        <v>115</v>
      </c>
      <c r="F93" s="122" t="s">
        <v>61</v>
      </c>
      <c r="G93" s="123" t="s">
        <v>128</v>
      </c>
      <c r="H93" s="124" t="s">
        <v>75</v>
      </c>
      <c r="I93" s="125">
        <f>'KMT HP End Mill Recon Form'!K15</f>
        <v>0</v>
      </c>
      <c r="J93" s="116">
        <f>IFERROR(IF(I93&gt;=100,100,IF(I93&gt;=75,75,IF(I93&gt;=50,50,IF(I93&gt;=25,25,IF(I93&gt;=VLOOKUP(C93,MOQ!A:B,2,FALSE),VLOOKUP(C93,MOQ!A:B,2,FALSE),IF(I93&gt;=1,1,0)))))),0)</f>
        <v>0</v>
      </c>
      <c r="K93" s="116">
        <f>IFERROR(ROUND(IF($P$1="CANADA",VLOOKUP(C93&amp;"-"&amp;J93,pricing!I:K,3,FALSE),VLOOKUP(C93&amp;"-"&amp;J93,pricing!I:K,2,FALSE))*I93,2),0)</f>
        <v>0</v>
      </c>
      <c r="L93" s="116">
        <f>ROUND(K93*VLOOKUP(H93,pricing!M:N,2,FALSE),2)</f>
        <v>0</v>
      </c>
      <c r="M93" s="116">
        <f>ROUND(IF('KMT HP End Mill Recon Form'!$G$6="yes",IF(backend!$P$1="CANADA",pricing!$R$2*I93,pricing!$Q$2*I93),0),2)</f>
        <v>0</v>
      </c>
      <c r="N93" s="116">
        <f t="shared" si="3"/>
        <v>0</v>
      </c>
    </row>
    <row r="94" spans="1:14" ht="12.75">
      <c r="A94" s="116">
        <f t="shared" si="2"/>
        <v>0</v>
      </c>
      <c r="B94" s="116">
        <f>IF(A94&gt;0,SUM(A$2:A94),0)*10</f>
        <v>0</v>
      </c>
      <c r="C94" s="116">
        <v>5197567</v>
      </c>
      <c r="D94" s="116" t="s">
        <v>143</v>
      </c>
      <c r="E94" s="122" t="s">
        <v>115</v>
      </c>
      <c r="F94" s="122" t="s">
        <v>61</v>
      </c>
      <c r="G94" s="123" t="s">
        <v>128</v>
      </c>
      <c r="H94" s="124" t="s">
        <v>78</v>
      </c>
      <c r="I94" s="125">
        <f>'KMT HP End Mill Recon Form'!K16</f>
        <v>0</v>
      </c>
      <c r="J94" s="116">
        <f>IFERROR(IF(I94&gt;=100,100,IF(I94&gt;=75,75,IF(I94&gt;=50,50,IF(I94&gt;=25,25,IF(I94&gt;=VLOOKUP(C94,MOQ!A:B,2,FALSE),VLOOKUP(C94,MOQ!A:B,2,FALSE),IF(I94&gt;=1,1,0)))))),0)</f>
        <v>0</v>
      </c>
      <c r="K94" s="116">
        <f>IFERROR(ROUND(IF($P$1="CANADA",VLOOKUP(C94&amp;"-"&amp;J94,pricing!I:K,3,FALSE),VLOOKUP(C94&amp;"-"&amp;J94,pricing!I:K,2,FALSE))*I94,2),0)</f>
        <v>0</v>
      </c>
      <c r="L94" s="116">
        <f>ROUND(K94*VLOOKUP(H94,pricing!M:N,2,FALSE),2)</f>
        <v>0</v>
      </c>
      <c r="M94" s="116">
        <f>ROUND(IF('KMT HP End Mill Recon Form'!$G$6="yes",IF(backend!$P$1="CANADA",pricing!$R$2*I94,pricing!$Q$2*I94),0),2)</f>
        <v>0</v>
      </c>
      <c r="N94" s="116">
        <f t="shared" si="3"/>
        <v>0</v>
      </c>
    </row>
    <row r="95" spans="1:14" ht="12.75">
      <c r="A95" s="116">
        <f t="shared" si="2"/>
        <v>0</v>
      </c>
      <c r="B95" s="116">
        <f>IF(A95&gt;0,SUM(A$2:A95),0)*10</f>
        <v>0</v>
      </c>
      <c r="C95" s="116">
        <v>5195716</v>
      </c>
      <c r="D95" s="116" t="s">
        <v>144</v>
      </c>
      <c r="E95" s="122" t="s">
        <v>118</v>
      </c>
      <c r="F95" s="122" t="s">
        <v>61</v>
      </c>
      <c r="G95" s="123" t="s">
        <v>128</v>
      </c>
      <c r="H95" s="124" t="s">
        <v>71</v>
      </c>
      <c r="I95" s="125">
        <f>'KMT HP End Mill Recon Form'!K18</f>
        <v>0</v>
      </c>
      <c r="J95" s="116">
        <f>IFERROR(IF(I95&gt;=100,100,IF(I95&gt;=75,75,IF(I95&gt;=50,50,IF(I95&gt;=25,25,IF(I95&gt;=VLOOKUP(C95,MOQ!A:B,2,FALSE),VLOOKUP(C95,MOQ!A:B,2,FALSE),IF(I95&gt;=1,1,0)))))),0)</f>
        <v>0</v>
      </c>
      <c r="K95" s="116">
        <f>IFERROR(ROUND(IF($P$1="CANADA",VLOOKUP(C95&amp;"-"&amp;J95,pricing!I:K,3,FALSE),VLOOKUP(C95&amp;"-"&amp;J95,pricing!I:K,2,FALSE))*I95,2),0)</f>
        <v>0</v>
      </c>
      <c r="L95" s="116">
        <f>ROUND(K95*VLOOKUP(H95,pricing!M:N,2,FALSE),2)</f>
        <v>0</v>
      </c>
      <c r="M95" s="116">
        <f>ROUND(IF('KMT HP End Mill Recon Form'!$G$6="yes",IF(backend!$P$1="CANADA",pricing!$R$2*I95,pricing!$Q$2*I95),0),2)</f>
        <v>0</v>
      </c>
      <c r="N95" s="116">
        <f t="shared" si="3"/>
        <v>0</v>
      </c>
    </row>
    <row r="96" spans="1:14" ht="12.75">
      <c r="A96" s="116">
        <f t="shared" si="2"/>
        <v>0</v>
      </c>
      <c r="B96" s="116">
        <f>IF(A96&gt;0,SUM(A$2:A96),0)*10</f>
        <v>0</v>
      </c>
      <c r="C96" s="116">
        <v>5195716</v>
      </c>
      <c r="D96" s="116" t="s">
        <v>144</v>
      </c>
      <c r="E96" s="122" t="s">
        <v>118</v>
      </c>
      <c r="F96" s="122" t="s">
        <v>61</v>
      </c>
      <c r="G96" s="123" t="s">
        <v>128</v>
      </c>
      <c r="H96" s="124" t="s">
        <v>75</v>
      </c>
      <c r="I96" s="125">
        <f>'KMT HP End Mill Recon Form'!K19</f>
        <v>0</v>
      </c>
      <c r="J96" s="116">
        <f>IFERROR(IF(I96&gt;=100,100,IF(I96&gt;=75,75,IF(I96&gt;=50,50,IF(I96&gt;=25,25,IF(I96&gt;=VLOOKUP(C96,MOQ!A:B,2,FALSE),VLOOKUP(C96,MOQ!A:B,2,FALSE),IF(I96&gt;=1,1,0)))))),0)</f>
        <v>0</v>
      </c>
      <c r="K96" s="116">
        <f>IFERROR(ROUND(IF($P$1="CANADA",VLOOKUP(C96&amp;"-"&amp;J96,pricing!I:K,3,FALSE),VLOOKUP(C96&amp;"-"&amp;J96,pricing!I:K,2,FALSE))*I96,2),0)</f>
        <v>0</v>
      </c>
      <c r="L96" s="116">
        <f>ROUND(K96*VLOOKUP(H96,pricing!M:N,2,FALSE),2)</f>
        <v>0</v>
      </c>
      <c r="M96" s="116">
        <f>ROUND(IF('KMT HP End Mill Recon Form'!$G$6="yes",IF(backend!$P$1="CANADA",pricing!$R$2*I96,pricing!$Q$2*I96),0),2)</f>
        <v>0</v>
      </c>
      <c r="N96" s="116">
        <f t="shared" si="3"/>
        <v>0</v>
      </c>
    </row>
    <row r="97" spans="1:14" ht="12.75">
      <c r="A97" s="116">
        <f t="shared" si="2"/>
        <v>0</v>
      </c>
      <c r="B97" s="116">
        <f>IF(A97&gt;0,SUM(A$2:A97),0)*10</f>
        <v>0</v>
      </c>
      <c r="C97" s="116">
        <v>5195716</v>
      </c>
      <c r="D97" s="116" t="s">
        <v>144</v>
      </c>
      <c r="E97" s="122" t="s">
        <v>118</v>
      </c>
      <c r="F97" s="122" t="s">
        <v>61</v>
      </c>
      <c r="G97" s="123" t="s">
        <v>128</v>
      </c>
      <c r="H97" s="124" t="s">
        <v>78</v>
      </c>
      <c r="I97" s="125">
        <f>'KMT HP End Mill Recon Form'!K20</f>
        <v>0</v>
      </c>
      <c r="J97" s="116">
        <f>IFERROR(IF(I97&gt;=100,100,IF(I97&gt;=75,75,IF(I97&gt;=50,50,IF(I97&gt;=25,25,IF(I97&gt;=VLOOKUP(C97,MOQ!A:B,2,FALSE),VLOOKUP(C97,MOQ!A:B,2,FALSE),IF(I97&gt;=1,1,0)))))),0)</f>
        <v>0</v>
      </c>
      <c r="K97" s="116">
        <f>IFERROR(ROUND(IF($P$1="CANADA",VLOOKUP(C97&amp;"-"&amp;J97,pricing!I:K,3,FALSE),VLOOKUP(C97&amp;"-"&amp;J97,pricing!I:K,2,FALSE))*I97,2),0)</f>
        <v>0</v>
      </c>
      <c r="L97" s="116">
        <f>ROUND(K97*VLOOKUP(H97,pricing!M:N,2,FALSE),2)</f>
        <v>0</v>
      </c>
      <c r="M97" s="116">
        <f>ROUND(IF('KMT HP End Mill Recon Form'!$G$6="yes",IF(backend!$P$1="CANADA",pricing!$R$2*I97,pricing!$Q$2*I97),0),2)</f>
        <v>0</v>
      </c>
      <c r="N97" s="116">
        <f t="shared" si="3"/>
        <v>0</v>
      </c>
    </row>
    <row r="98" spans="1:14" ht="12.75">
      <c r="A98" s="116">
        <f t="shared" si="2"/>
        <v>0</v>
      </c>
      <c r="B98" s="116">
        <f>IF(A98&gt;0,SUM(A$2:A98),0)*10</f>
        <v>0</v>
      </c>
      <c r="C98" s="116">
        <v>5195717</v>
      </c>
      <c r="D98" s="116" t="s">
        <v>145</v>
      </c>
      <c r="E98" s="122" t="s">
        <v>120</v>
      </c>
      <c r="F98" s="122" t="s">
        <v>61</v>
      </c>
      <c r="G98" s="123" t="s">
        <v>128</v>
      </c>
      <c r="H98" s="124" t="s">
        <v>71</v>
      </c>
      <c r="I98" s="125">
        <f>'KMT HP End Mill Recon Form'!K22</f>
        <v>0</v>
      </c>
      <c r="J98" s="116">
        <f>IFERROR(IF(I98&gt;=100,100,IF(I98&gt;=75,75,IF(I98&gt;=50,50,IF(I98&gt;=25,25,IF(I98&gt;=VLOOKUP(C98,MOQ!A:B,2,FALSE),VLOOKUP(C98,MOQ!A:B,2,FALSE),IF(I98&gt;=1,1,0)))))),0)</f>
        <v>0</v>
      </c>
      <c r="K98" s="116">
        <f>IFERROR(ROUND(IF($P$1="CANADA",VLOOKUP(C98&amp;"-"&amp;J98,pricing!I:K,3,FALSE),VLOOKUP(C98&amp;"-"&amp;J98,pricing!I:K,2,FALSE))*I98,2),0)</f>
        <v>0</v>
      </c>
      <c r="L98" s="116">
        <f>ROUND(K98*VLOOKUP(H98,pricing!M:N,2,FALSE),2)</f>
        <v>0</v>
      </c>
      <c r="M98" s="116">
        <f>ROUND(IF('KMT HP End Mill Recon Form'!$G$6="yes",IF(backend!$P$1="CANADA",pricing!$R$2*I98,pricing!$Q$2*I98),0),2)</f>
        <v>0</v>
      </c>
      <c r="N98" s="116">
        <f t="shared" si="3"/>
        <v>0</v>
      </c>
    </row>
    <row r="99" spans="1:14" ht="12.75">
      <c r="A99" s="116">
        <f t="shared" si="2"/>
        <v>0</v>
      </c>
      <c r="B99" s="116">
        <f>IF(A99&gt;0,SUM(A$2:A99),0)*10</f>
        <v>0</v>
      </c>
      <c r="C99" s="116">
        <v>5195717</v>
      </c>
      <c r="D99" s="116" t="s">
        <v>145</v>
      </c>
      <c r="E99" s="122" t="s">
        <v>120</v>
      </c>
      <c r="F99" s="122" t="s">
        <v>61</v>
      </c>
      <c r="G99" s="123" t="s">
        <v>128</v>
      </c>
      <c r="H99" s="124" t="s">
        <v>75</v>
      </c>
      <c r="I99" s="125">
        <f>'KMT HP End Mill Recon Form'!K23</f>
        <v>0</v>
      </c>
      <c r="J99" s="116">
        <f>IFERROR(IF(I99&gt;=100,100,IF(I99&gt;=75,75,IF(I99&gt;=50,50,IF(I99&gt;=25,25,IF(I99&gt;=VLOOKUP(C99,MOQ!A:B,2,FALSE),VLOOKUP(C99,MOQ!A:B,2,FALSE),IF(I99&gt;=1,1,0)))))),0)</f>
        <v>0</v>
      </c>
      <c r="K99" s="116">
        <f>IFERROR(ROUND(IF($P$1="CANADA",VLOOKUP(C99&amp;"-"&amp;J99,pricing!I:K,3,FALSE),VLOOKUP(C99&amp;"-"&amp;J99,pricing!I:K,2,FALSE))*I99,2),0)</f>
        <v>0</v>
      </c>
      <c r="L99" s="116">
        <f>ROUND(K99*VLOOKUP(H99,pricing!M:N,2,FALSE),2)</f>
        <v>0</v>
      </c>
      <c r="M99" s="116">
        <f>ROUND(IF('KMT HP End Mill Recon Form'!$G$6="yes",IF(backend!$P$1="CANADA",pricing!$R$2*I99,pricing!$Q$2*I99),0),2)</f>
        <v>0</v>
      </c>
      <c r="N99" s="116">
        <f t="shared" si="3"/>
        <v>0</v>
      </c>
    </row>
    <row r="100" spans="1:14" ht="12.75">
      <c r="A100" s="116">
        <f t="shared" si="2"/>
        <v>0</v>
      </c>
      <c r="B100" s="116">
        <f>IF(A100&gt;0,SUM(A$2:A100),0)*10</f>
        <v>0</v>
      </c>
      <c r="C100" s="116">
        <v>5195717</v>
      </c>
      <c r="D100" s="116" t="s">
        <v>145</v>
      </c>
      <c r="E100" s="122" t="s">
        <v>120</v>
      </c>
      <c r="F100" s="122" t="s">
        <v>61</v>
      </c>
      <c r="G100" s="123" t="s">
        <v>128</v>
      </c>
      <c r="H100" s="124" t="s">
        <v>78</v>
      </c>
      <c r="I100" s="125">
        <f>'KMT HP End Mill Recon Form'!K24</f>
        <v>0</v>
      </c>
      <c r="J100" s="116">
        <f>IFERROR(IF(I100&gt;=100,100,IF(I100&gt;=75,75,IF(I100&gt;=50,50,IF(I100&gt;=25,25,IF(I100&gt;=VLOOKUP(C100,MOQ!A:B,2,FALSE),VLOOKUP(C100,MOQ!A:B,2,FALSE),IF(I100&gt;=1,1,0)))))),0)</f>
        <v>0</v>
      </c>
      <c r="K100" s="116">
        <f>IFERROR(ROUND(IF($P$1="CANADA",VLOOKUP(C100&amp;"-"&amp;J100,pricing!I:K,3,FALSE),VLOOKUP(C100&amp;"-"&amp;J100,pricing!I:K,2,FALSE))*I100,2),0)</f>
        <v>0</v>
      </c>
      <c r="L100" s="116">
        <f>ROUND(K100*VLOOKUP(H100,pricing!M:N,2,FALSE),2)</f>
        <v>0</v>
      </c>
      <c r="M100" s="116">
        <f>ROUND(IF('KMT HP End Mill Recon Form'!$G$6="yes",IF(backend!$P$1="CANADA",pricing!$R$2*I100,pricing!$Q$2*I100),0),2)</f>
        <v>0</v>
      </c>
      <c r="N100" s="116">
        <f t="shared" si="3"/>
        <v>0</v>
      </c>
    </row>
    <row r="101" spans="1:14" ht="12.75">
      <c r="A101" s="116">
        <f t="shared" si="2"/>
        <v>0</v>
      </c>
      <c r="B101" s="116">
        <f>IF(A101&gt;0,SUM(A$2:A101),0)*10</f>
        <v>0</v>
      </c>
      <c r="C101" s="116">
        <v>5195718</v>
      </c>
      <c r="D101" s="116" t="s">
        <v>146</v>
      </c>
      <c r="E101" s="122" t="s">
        <v>122</v>
      </c>
      <c r="F101" s="122" t="s">
        <v>61</v>
      </c>
      <c r="G101" s="123" t="s">
        <v>128</v>
      </c>
      <c r="H101" s="124" t="s">
        <v>71</v>
      </c>
      <c r="I101" s="125">
        <f>'KMT HP End Mill Recon Form'!K26</f>
        <v>0</v>
      </c>
      <c r="J101" s="116">
        <f>IFERROR(IF(I101&gt;=100,100,IF(I101&gt;=75,75,IF(I101&gt;=50,50,IF(I101&gt;=25,25,IF(I101&gt;=VLOOKUP(C101,MOQ!A:B,2,FALSE),VLOOKUP(C101,MOQ!A:B,2,FALSE),IF(I101&gt;=1,1,0)))))),0)</f>
        <v>0</v>
      </c>
      <c r="K101" s="116">
        <f>IFERROR(ROUND(IF($P$1="CANADA",VLOOKUP(C101&amp;"-"&amp;J101,pricing!I:K,3,FALSE),VLOOKUP(C101&amp;"-"&amp;J101,pricing!I:K,2,FALSE))*I101,2),0)</f>
        <v>0</v>
      </c>
      <c r="L101" s="116">
        <f>ROUND(K101*VLOOKUP(H101,pricing!M:N,2,FALSE),2)</f>
        <v>0</v>
      </c>
      <c r="M101" s="116">
        <f>ROUND(IF('KMT HP End Mill Recon Form'!$G$6="yes",IF(backend!$P$1="CANADA",pricing!$R$2*I101,pricing!$Q$2*I101),0),2)</f>
        <v>0</v>
      </c>
      <c r="N101" s="116">
        <f t="shared" si="3"/>
        <v>0</v>
      </c>
    </row>
    <row r="102" spans="1:14" ht="12.75">
      <c r="A102" s="116">
        <f t="shared" si="2"/>
        <v>0</v>
      </c>
      <c r="B102" s="116">
        <f>IF(A102&gt;0,SUM(A$2:A102),0)*10</f>
        <v>0</v>
      </c>
      <c r="C102" s="116">
        <v>5195718</v>
      </c>
      <c r="D102" s="116" t="s">
        <v>146</v>
      </c>
      <c r="E102" s="122" t="s">
        <v>122</v>
      </c>
      <c r="F102" s="122" t="s">
        <v>61</v>
      </c>
      <c r="G102" s="123" t="s">
        <v>128</v>
      </c>
      <c r="H102" s="124" t="s">
        <v>75</v>
      </c>
      <c r="I102" s="125">
        <f>'KMT HP End Mill Recon Form'!K27</f>
        <v>0</v>
      </c>
      <c r="J102" s="116">
        <f>IFERROR(IF(I102&gt;=100,100,IF(I102&gt;=75,75,IF(I102&gt;=50,50,IF(I102&gt;=25,25,IF(I102&gt;=VLOOKUP(C102,MOQ!A:B,2,FALSE),VLOOKUP(C102,MOQ!A:B,2,FALSE),IF(I102&gt;=1,1,0)))))),0)</f>
        <v>0</v>
      </c>
      <c r="K102" s="116">
        <f>IFERROR(ROUND(IF($P$1="CANADA",VLOOKUP(C102&amp;"-"&amp;J102,pricing!I:K,3,FALSE),VLOOKUP(C102&amp;"-"&amp;J102,pricing!I:K,2,FALSE))*I102,2),0)</f>
        <v>0</v>
      </c>
      <c r="L102" s="116">
        <f>ROUND(K102*VLOOKUP(H102,pricing!M:N,2,FALSE),2)</f>
        <v>0</v>
      </c>
      <c r="M102" s="116">
        <f>ROUND(IF('KMT HP End Mill Recon Form'!$G$6="yes",IF(backend!$P$1="CANADA",pricing!$R$2*I102,pricing!$Q$2*I102),0),2)</f>
        <v>0</v>
      </c>
      <c r="N102" s="116">
        <f t="shared" si="3"/>
        <v>0</v>
      </c>
    </row>
    <row r="103" spans="1:14" ht="12.75">
      <c r="A103" s="116">
        <f t="shared" si="2"/>
        <v>0</v>
      </c>
      <c r="B103" s="116">
        <f>IF(A103&gt;0,SUM(A$2:A103),0)*10</f>
        <v>0</v>
      </c>
      <c r="C103" s="116">
        <v>5195718</v>
      </c>
      <c r="D103" s="116" t="s">
        <v>146</v>
      </c>
      <c r="E103" s="122" t="s">
        <v>122</v>
      </c>
      <c r="F103" s="122" t="s">
        <v>61</v>
      </c>
      <c r="G103" s="123" t="s">
        <v>128</v>
      </c>
      <c r="H103" s="124" t="s">
        <v>78</v>
      </c>
      <c r="I103" s="125">
        <f>'KMT HP End Mill Recon Form'!K28</f>
        <v>0</v>
      </c>
      <c r="J103" s="116">
        <f>IFERROR(IF(I103&gt;=100,100,IF(I103&gt;=75,75,IF(I103&gt;=50,50,IF(I103&gt;=25,25,IF(I103&gt;=VLOOKUP(C103,MOQ!A:B,2,FALSE),VLOOKUP(C103,MOQ!A:B,2,FALSE),IF(I103&gt;=1,1,0)))))),0)</f>
        <v>0</v>
      </c>
      <c r="K103" s="116">
        <f>IFERROR(ROUND(IF($P$1="CANADA",VLOOKUP(C103&amp;"-"&amp;J103,pricing!I:K,3,FALSE),VLOOKUP(C103&amp;"-"&amp;J103,pricing!I:K,2,FALSE))*I103,2),0)</f>
        <v>0</v>
      </c>
      <c r="L103" s="116">
        <f>ROUND(K103*VLOOKUP(H103,pricing!M:N,2,FALSE),2)</f>
        <v>0</v>
      </c>
      <c r="M103" s="116">
        <f>ROUND(IF('KMT HP End Mill Recon Form'!$G$6="yes",IF(backend!$P$1="CANADA",pricing!$R$2*I103,pricing!$Q$2*I103),0),2)</f>
        <v>0</v>
      </c>
      <c r="N103" s="116">
        <f t="shared" si="3"/>
        <v>0</v>
      </c>
    </row>
    <row r="104" spans="1:14" ht="12.75">
      <c r="A104" s="116">
        <f t="shared" si="2"/>
        <v>0</v>
      </c>
      <c r="B104" s="116">
        <f>IF(A104&gt;0,SUM(A$2:A104),0)*10</f>
        <v>0</v>
      </c>
      <c r="C104" s="116">
        <v>5195719</v>
      </c>
      <c r="D104" s="116" t="s">
        <v>147</v>
      </c>
      <c r="E104" s="122" t="s">
        <v>124</v>
      </c>
      <c r="F104" s="122" t="s">
        <v>61</v>
      </c>
      <c r="G104" s="123" t="s">
        <v>128</v>
      </c>
      <c r="H104" s="124" t="s">
        <v>71</v>
      </c>
      <c r="I104" s="125">
        <f>'KMT HP End Mill Recon Form'!K30</f>
        <v>0</v>
      </c>
      <c r="J104" s="116">
        <f>IFERROR(IF(I104&gt;=100,100,IF(I104&gt;=75,75,IF(I104&gt;=50,50,IF(I104&gt;=25,25,IF(I104&gt;=VLOOKUP(C104,MOQ!A:B,2,FALSE),VLOOKUP(C104,MOQ!A:B,2,FALSE),IF(I104&gt;=1,1,0)))))),0)</f>
        <v>0</v>
      </c>
      <c r="K104" s="116">
        <f>IFERROR(ROUND(IF($P$1="CANADA",VLOOKUP(C104&amp;"-"&amp;J104,pricing!I:K,3,FALSE),VLOOKUP(C104&amp;"-"&amp;J104,pricing!I:K,2,FALSE))*I104,2),0)</f>
        <v>0</v>
      </c>
      <c r="L104" s="116">
        <f>ROUND(K104*VLOOKUP(H104,pricing!M:N,2,FALSE),2)</f>
        <v>0</v>
      </c>
      <c r="M104" s="116">
        <f>ROUND(IF('KMT HP End Mill Recon Form'!$G$6="yes",IF(backend!$P$1="CANADA",pricing!$R$2*I104,pricing!$Q$2*I104),0),2)</f>
        <v>0</v>
      </c>
      <c r="N104" s="116">
        <f t="shared" si="3"/>
        <v>0</v>
      </c>
    </row>
    <row r="105" spans="1:14" ht="12.75">
      <c r="A105" s="116">
        <f t="shared" si="2"/>
        <v>0</v>
      </c>
      <c r="B105" s="116">
        <f>IF(A105&gt;0,SUM(A$2:A105),0)*10</f>
        <v>0</v>
      </c>
      <c r="C105" s="116">
        <v>5195719</v>
      </c>
      <c r="D105" s="116" t="s">
        <v>147</v>
      </c>
      <c r="E105" s="122" t="s">
        <v>124</v>
      </c>
      <c r="F105" s="122" t="s">
        <v>61</v>
      </c>
      <c r="G105" s="123" t="s">
        <v>128</v>
      </c>
      <c r="H105" s="124" t="s">
        <v>75</v>
      </c>
      <c r="I105" s="125">
        <f>'KMT HP End Mill Recon Form'!K31</f>
        <v>0</v>
      </c>
      <c r="J105" s="116">
        <f>IFERROR(IF(I105&gt;=100,100,IF(I105&gt;=75,75,IF(I105&gt;=50,50,IF(I105&gt;=25,25,IF(I105&gt;=VLOOKUP(C105,MOQ!A:B,2,FALSE),VLOOKUP(C105,MOQ!A:B,2,FALSE),IF(I105&gt;=1,1,0)))))),0)</f>
        <v>0</v>
      </c>
      <c r="K105" s="116">
        <f>IFERROR(ROUND(IF($P$1="CANADA",VLOOKUP(C105&amp;"-"&amp;J105,pricing!I:K,3,FALSE),VLOOKUP(C105&amp;"-"&amp;J105,pricing!I:K,2,FALSE))*I105,2),0)</f>
        <v>0</v>
      </c>
      <c r="L105" s="116">
        <f>ROUND(K105*VLOOKUP(H105,pricing!M:N,2,FALSE),2)</f>
        <v>0</v>
      </c>
      <c r="M105" s="116">
        <f>ROUND(IF('KMT HP End Mill Recon Form'!$G$6="yes",IF(backend!$P$1="CANADA",pricing!$R$2*I105,pricing!$Q$2*I105),0),2)</f>
        <v>0</v>
      </c>
      <c r="N105" s="116">
        <f t="shared" si="3"/>
        <v>0</v>
      </c>
    </row>
    <row r="106" spans="1:14" ht="12.75">
      <c r="A106" s="116">
        <f t="shared" si="2"/>
        <v>0</v>
      </c>
      <c r="B106" s="116">
        <f>IF(A106&gt;0,SUM(A$2:A106),0)*10</f>
        <v>0</v>
      </c>
      <c r="C106" s="116">
        <v>5195719</v>
      </c>
      <c r="D106" s="116" t="s">
        <v>147</v>
      </c>
      <c r="E106" s="122" t="s">
        <v>124</v>
      </c>
      <c r="F106" s="122" t="s">
        <v>61</v>
      </c>
      <c r="G106" s="123" t="s">
        <v>128</v>
      </c>
      <c r="H106" s="124" t="s">
        <v>78</v>
      </c>
      <c r="I106" s="125">
        <f>'KMT HP End Mill Recon Form'!K32</f>
        <v>0</v>
      </c>
      <c r="J106" s="116">
        <f>IFERROR(IF(I106&gt;=100,100,IF(I106&gt;=75,75,IF(I106&gt;=50,50,IF(I106&gt;=25,25,IF(I106&gt;=VLOOKUP(C106,MOQ!A:B,2,FALSE),VLOOKUP(C106,MOQ!A:B,2,FALSE),IF(I106&gt;=1,1,0)))))),0)</f>
        <v>0</v>
      </c>
      <c r="K106" s="116">
        <f>IFERROR(ROUND(IF($P$1="CANADA",VLOOKUP(C106&amp;"-"&amp;J106,pricing!I:K,3,FALSE),VLOOKUP(C106&amp;"-"&amp;J106,pricing!I:K,2,FALSE))*I106,2),0)</f>
        <v>0</v>
      </c>
      <c r="L106" s="116">
        <f>ROUND(K106*VLOOKUP(H106,pricing!M:N,2,FALSE),2)</f>
        <v>0</v>
      </c>
      <c r="M106" s="116">
        <f>ROUND(IF('KMT HP End Mill Recon Form'!$G$6="yes",IF(backend!$P$1="CANADA",pricing!$R$2*I106,pricing!$Q$2*I106),0),2)</f>
        <v>0</v>
      </c>
      <c r="N106" s="116">
        <f t="shared" si="3"/>
        <v>0</v>
      </c>
    </row>
    <row r="107" spans="1:14" ht="12.75">
      <c r="A107" s="116">
        <f t="shared" si="2"/>
        <v>0</v>
      </c>
      <c r="B107" s="116">
        <f>IF(A107&gt;0,SUM(A$2:A107),0)*10</f>
        <v>0</v>
      </c>
      <c r="C107" s="116">
        <v>5195715</v>
      </c>
      <c r="D107" s="116" t="s">
        <v>148</v>
      </c>
      <c r="E107" s="122" t="s">
        <v>126</v>
      </c>
      <c r="F107" s="122" t="s">
        <v>61</v>
      </c>
      <c r="G107" s="123" t="s">
        <v>128</v>
      </c>
      <c r="H107" s="124" t="s">
        <v>71</v>
      </c>
      <c r="I107" s="125">
        <f>'KMT HP End Mill Recon Form'!K34</f>
        <v>0</v>
      </c>
      <c r="J107" s="116">
        <f>IFERROR(IF(I107&gt;=100,100,IF(I107&gt;=75,75,IF(I107&gt;=50,50,IF(I107&gt;=25,25,IF(I107&gt;=VLOOKUP(C107,MOQ!A:B,2,FALSE),VLOOKUP(C107,MOQ!A:B,2,FALSE),IF(I107&gt;=1,1,0)))))),0)</f>
        <v>0</v>
      </c>
      <c r="K107" s="116">
        <f>IFERROR(ROUND(IF($P$1="CANADA",VLOOKUP(C107&amp;"-"&amp;J107,pricing!I:K,3,FALSE),VLOOKUP(C107&amp;"-"&amp;J107,pricing!I:K,2,FALSE))*I107,2),0)</f>
        <v>0</v>
      </c>
      <c r="L107" s="116">
        <f>ROUND(K107*VLOOKUP(H107,pricing!M:N,2,FALSE),2)</f>
        <v>0</v>
      </c>
      <c r="M107" s="116">
        <f>ROUND(IF('KMT HP End Mill Recon Form'!$G$6="yes",IF(backend!$P$1="CANADA",pricing!$R$2*I107,pricing!$Q$2*I107),0),2)</f>
        <v>0</v>
      </c>
      <c r="N107" s="116">
        <f t="shared" si="3"/>
        <v>0</v>
      </c>
    </row>
    <row r="108" spans="1:14" ht="12.75">
      <c r="A108" s="116">
        <f t="shared" si="2"/>
        <v>0</v>
      </c>
      <c r="B108" s="116">
        <f>IF(A108&gt;0,SUM(A$2:A108),0)*10</f>
        <v>0</v>
      </c>
      <c r="C108" s="116">
        <v>5195715</v>
      </c>
      <c r="D108" s="116" t="s">
        <v>148</v>
      </c>
      <c r="E108" s="122" t="s">
        <v>126</v>
      </c>
      <c r="F108" s="122" t="s">
        <v>61</v>
      </c>
      <c r="G108" s="123" t="s">
        <v>128</v>
      </c>
      <c r="H108" s="124" t="s">
        <v>75</v>
      </c>
      <c r="I108" s="125">
        <f>'KMT HP End Mill Recon Form'!K35</f>
        <v>0</v>
      </c>
      <c r="J108" s="116">
        <f>IFERROR(IF(I108&gt;=100,100,IF(I108&gt;=75,75,IF(I108&gt;=50,50,IF(I108&gt;=25,25,IF(I108&gt;=VLOOKUP(C108,MOQ!A:B,2,FALSE),VLOOKUP(C108,MOQ!A:B,2,FALSE),IF(I108&gt;=1,1,0)))))),0)</f>
        <v>0</v>
      </c>
      <c r="K108" s="116">
        <f>IFERROR(ROUND(IF($P$1="CANADA",VLOOKUP(C108&amp;"-"&amp;J108,pricing!I:K,3,FALSE),VLOOKUP(C108&amp;"-"&amp;J108,pricing!I:K,2,FALSE))*I108,2),0)</f>
        <v>0</v>
      </c>
      <c r="L108" s="116">
        <f>ROUND(K108*VLOOKUP(H108,pricing!M:N,2,FALSE),2)</f>
        <v>0</v>
      </c>
      <c r="M108" s="116">
        <f>ROUND(IF('KMT HP End Mill Recon Form'!$G$6="yes",IF(backend!$P$1="CANADA",pricing!$R$2*I108,pricing!$Q$2*I108),0),2)</f>
        <v>0</v>
      </c>
      <c r="N108" s="116">
        <f t="shared" si="3"/>
        <v>0</v>
      </c>
    </row>
    <row r="109" spans="1:14" ht="12.75">
      <c r="A109" s="116">
        <f t="shared" si="2"/>
        <v>0</v>
      </c>
      <c r="B109" s="116">
        <f>IF(A109&gt;0,SUM(A$2:A109),0)*10</f>
        <v>0</v>
      </c>
      <c r="C109" s="116">
        <v>5195715</v>
      </c>
      <c r="D109" s="116" t="s">
        <v>148</v>
      </c>
      <c r="E109" s="122" t="s">
        <v>126</v>
      </c>
      <c r="F109" s="122" t="s">
        <v>61</v>
      </c>
      <c r="G109" s="123" t="s">
        <v>128</v>
      </c>
      <c r="H109" s="124" t="s">
        <v>78</v>
      </c>
      <c r="I109" s="125">
        <f>'KMT HP End Mill Recon Form'!K36</f>
        <v>0</v>
      </c>
      <c r="J109" s="116">
        <f>IFERROR(IF(I109&gt;=100,100,IF(I109&gt;=75,75,IF(I109&gt;=50,50,IF(I109&gt;=25,25,IF(I109&gt;=VLOOKUP(C109,MOQ!A:B,2,FALSE),VLOOKUP(C109,MOQ!A:B,2,FALSE),IF(I109&gt;=1,1,0)))))),0)</f>
        <v>0</v>
      </c>
      <c r="K109" s="116">
        <f>IFERROR(ROUND(IF($P$1="CANADA",VLOOKUP(C109&amp;"-"&amp;J109,pricing!I:K,3,FALSE),VLOOKUP(C109&amp;"-"&amp;J109,pricing!I:K,2,FALSE))*I109,2),0)</f>
        <v>0</v>
      </c>
      <c r="L109" s="116">
        <f>ROUND(K109*VLOOKUP(H109,pricing!M:N,2,FALSE),2)</f>
        <v>0</v>
      </c>
      <c r="M109" s="116">
        <f>ROUND(IF('KMT HP End Mill Recon Form'!$G$6="yes",IF(backend!$P$1="CANADA",pricing!$R$2*I109,pricing!$Q$2*I109),0),2)</f>
        <v>0</v>
      </c>
      <c r="N109" s="116">
        <f t="shared" si="3"/>
        <v>0</v>
      </c>
    </row>
    <row r="110" spans="1:14" ht="12.75">
      <c r="A110" s="116">
        <f t="shared" si="2"/>
        <v>0</v>
      </c>
      <c r="B110" s="116">
        <f>IF(A110&gt;0,SUM(A$2:A110),0)*10</f>
        <v>0</v>
      </c>
      <c r="E110" s="122" t="s">
        <v>124</v>
      </c>
      <c r="F110" s="122" t="s">
        <v>61</v>
      </c>
      <c r="G110" s="123" t="s">
        <v>134</v>
      </c>
      <c r="H110" s="124" t="s">
        <v>71</v>
      </c>
      <c r="I110" s="125">
        <f>'KMT HP End Mill Recon Form'!L30</f>
        <v>0</v>
      </c>
      <c r="J110" s="116">
        <f>IFERROR(IF(I110&gt;=100,100,IF(I110&gt;=75,75,IF(I110&gt;=50,50,IF(I110&gt;=25,25,IF(I110&gt;=VLOOKUP(C110,MOQ!A:B,2,FALSE),VLOOKUP(C110,MOQ!A:B,2,FALSE),IF(I110&gt;=1,1,0)))))),0)</f>
        <v>0</v>
      </c>
      <c r="K110" s="116">
        <f>IFERROR(ROUND(IF($P$1="CANADA",VLOOKUP(C110&amp;"-"&amp;J110,pricing!I:K,3,FALSE),VLOOKUP(C110&amp;"-"&amp;J110,pricing!I:K,2,FALSE))*I110,2),0)</f>
        <v>0</v>
      </c>
      <c r="L110" s="116">
        <f>ROUND(K110*VLOOKUP(H110,pricing!M:N,2,FALSE),2)</f>
        <v>0</v>
      </c>
      <c r="M110" s="116">
        <f>ROUND(IF('KMT HP End Mill Recon Form'!$G$6="yes",IF(backend!$P$1="CANADA",pricing!$R$2*I110,pricing!$Q$2*I110),0),2)</f>
        <v>0</v>
      </c>
      <c r="N110" s="116">
        <f t="shared" si="3"/>
        <v>0</v>
      </c>
    </row>
    <row r="111" spans="1:14" ht="12.75">
      <c r="A111" s="116">
        <f t="shared" si="2"/>
        <v>0</v>
      </c>
      <c r="B111" s="116">
        <f>IF(A111&gt;0,SUM(A$2:A111),0)*10</f>
        <v>0</v>
      </c>
      <c r="E111" s="122" t="s">
        <v>124</v>
      </c>
      <c r="F111" s="122" t="s">
        <v>61</v>
      </c>
      <c r="G111" s="123" t="s">
        <v>134</v>
      </c>
      <c r="H111" s="124" t="s">
        <v>75</v>
      </c>
      <c r="I111" s="125">
        <f>'KMT HP End Mill Recon Form'!L31</f>
        <v>0</v>
      </c>
      <c r="J111" s="116">
        <f>IFERROR(IF(I111&gt;=100,100,IF(I111&gt;=75,75,IF(I111&gt;=50,50,IF(I111&gt;=25,25,IF(I111&gt;=VLOOKUP(C111,MOQ!A:B,2,FALSE),VLOOKUP(C111,MOQ!A:B,2,FALSE),IF(I111&gt;=1,1,0)))))),0)</f>
        <v>0</v>
      </c>
      <c r="K111" s="116">
        <f>IFERROR(ROUND(IF($P$1="CANADA",VLOOKUP(C111&amp;"-"&amp;J111,pricing!I:K,3,FALSE),VLOOKUP(C111&amp;"-"&amp;J111,pricing!I:K,2,FALSE))*I111,2),0)</f>
        <v>0</v>
      </c>
      <c r="L111" s="116">
        <f>ROUND(K111*VLOOKUP(H111,pricing!M:N,2,FALSE),2)</f>
        <v>0</v>
      </c>
      <c r="M111" s="116">
        <f>ROUND(IF('KMT HP End Mill Recon Form'!$G$6="yes",IF(backend!$P$1="CANADA",pricing!$R$2*I111,pricing!$Q$2*I111),0),2)</f>
        <v>0</v>
      </c>
      <c r="N111" s="116">
        <f t="shared" si="3"/>
        <v>0</v>
      </c>
    </row>
    <row r="112" spans="1:14" ht="12.75">
      <c r="A112" s="116">
        <f t="shared" si="2"/>
        <v>0</v>
      </c>
      <c r="B112" s="116">
        <f>IF(A112&gt;0,SUM(A$2:A112),0)*10</f>
        <v>0</v>
      </c>
      <c r="E112" s="122" t="s">
        <v>124</v>
      </c>
      <c r="F112" s="122" t="s">
        <v>61</v>
      </c>
      <c r="G112" s="123" t="s">
        <v>134</v>
      </c>
      <c r="H112" s="124" t="s">
        <v>78</v>
      </c>
      <c r="I112" s="125">
        <f>'KMT HP End Mill Recon Form'!L32</f>
        <v>0</v>
      </c>
      <c r="J112" s="116">
        <f>IFERROR(IF(I112&gt;=100,100,IF(I112&gt;=75,75,IF(I112&gt;=50,50,IF(I112&gt;=25,25,IF(I112&gt;=VLOOKUP(C112,MOQ!A:B,2,FALSE),VLOOKUP(C112,MOQ!A:B,2,FALSE),IF(I112&gt;=1,1,0)))))),0)</f>
        <v>0</v>
      </c>
      <c r="K112" s="116">
        <f>IFERROR(ROUND(IF($P$1="CANADA",VLOOKUP(C112&amp;"-"&amp;J112,pricing!I:K,3,FALSE),VLOOKUP(C112&amp;"-"&amp;J112,pricing!I:K,2,FALSE))*I112,2),0)</f>
        <v>0</v>
      </c>
      <c r="L112" s="116">
        <f>ROUND(K112*VLOOKUP(H112,pricing!M:N,2,FALSE),2)</f>
        <v>0</v>
      </c>
      <c r="M112" s="116">
        <f>ROUND(IF('KMT HP End Mill Recon Form'!$G$6="yes",IF(backend!$P$1="CANADA",pricing!$R$2*I112,pricing!$Q$2*I112),0),2)</f>
        <v>0</v>
      </c>
      <c r="N112" s="116">
        <f t="shared" si="3"/>
        <v>0</v>
      </c>
    </row>
    <row r="113" spans="1:14" ht="12.75">
      <c r="A113" s="116">
        <f t="shared" si="2"/>
        <v>0</v>
      </c>
      <c r="B113" s="116">
        <f>IF(A113&gt;0,SUM(A$2:A113),0)*10</f>
        <v>0</v>
      </c>
      <c r="C113" s="116">
        <v>5195797</v>
      </c>
      <c r="D113" s="112" t="s">
        <v>149</v>
      </c>
      <c r="E113" s="122" t="s">
        <v>126</v>
      </c>
      <c r="F113" s="122" t="s">
        <v>61</v>
      </c>
      <c r="G113" s="123" t="s">
        <v>134</v>
      </c>
      <c r="H113" s="124" t="s">
        <v>71</v>
      </c>
      <c r="I113" s="125">
        <f>'KMT HP End Mill Recon Form'!L34</f>
        <v>0</v>
      </c>
      <c r="J113" s="116">
        <f>IFERROR(IF(I113&gt;=100,100,IF(I113&gt;=75,75,IF(I113&gt;=50,50,IF(I113&gt;=25,25,IF(I113&gt;=VLOOKUP(C113,MOQ!A:B,2,FALSE),VLOOKUP(C113,MOQ!A:B,2,FALSE),IF(I113&gt;=1,1,0)))))),0)</f>
        <v>0</v>
      </c>
      <c r="K113" s="116">
        <f>IFERROR(ROUND(IF($P$1="CANADA",VLOOKUP(C113&amp;"-"&amp;J113,pricing!I:K,3,FALSE),VLOOKUP(C113&amp;"-"&amp;J113,pricing!I:K,2,FALSE))*I113,2),0)</f>
        <v>0</v>
      </c>
      <c r="L113" s="116">
        <f>ROUND(K113*VLOOKUP(H113,pricing!M:N,2,FALSE),2)</f>
        <v>0</v>
      </c>
      <c r="M113" s="116">
        <f>ROUND(IF('KMT HP End Mill Recon Form'!$G$6="yes",IF(backend!$P$1="CANADA",pricing!$R$2*I113,pricing!$Q$2*I113),0),2)</f>
        <v>0</v>
      </c>
      <c r="N113" s="116">
        <f t="shared" si="3"/>
        <v>0</v>
      </c>
    </row>
    <row r="114" spans="1:14" ht="12.75">
      <c r="A114" s="116">
        <f t="shared" si="2"/>
        <v>0</v>
      </c>
      <c r="B114" s="116">
        <f>IF(A114&gt;0,SUM(A$2:A114),0)*10</f>
        <v>0</v>
      </c>
      <c r="C114" s="116">
        <v>5195797</v>
      </c>
      <c r="D114" s="112" t="s">
        <v>149</v>
      </c>
      <c r="E114" s="122" t="s">
        <v>126</v>
      </c>
      <c r="F114" s="122" t="s">
        <v>61</v>
      </c>
      <c r="G114" s="123" t="s">
        <v>134</v>
      </c>
      <c r="H114" s="124" t="s">
        <v>75</v>
      </c>
      <c r="I114" s="125">
        <f>'KMT HP End Mill Recon Form'!L35</f>
        <v>0</v>
      </c>
      <c r="J114" s="116">
        <f>IFERROR(IF(I114&gt;=100,100,IF(I114&gt;=75,75,IF(I114&gt;=50,50,IF(I114&gt;=25,25,IF(I114&gt;=VLOOKUP(C114,MOQ!A:B,2,FALSE),VLOOKUP(C114,MOQ!A:B,2,FALSE),IF(I114&gt;=1,1,0)))))),0)</f>
        <v>0</v>
      </c>
      <c r="K114" s="116">
        <f>IFERROR(ROUND(IF($P$1="CANADA",VLOOKUP(C114&amp;"-"&amp;J114,pricing!I:K,3,FALSE),VLOOKUP(C114&amp;"-"&amp;J114,pricing!I:K,2,FALSE))*I114,2),0)</f>
        <v>0</v>
      </c>
      <c r="L114" s="116">
        <f>ROUND(K114*VLOOKUP(H114,pricing!M:N,2,FALSE),2)</f>
        <v>0</v>
      </c>
      <c r="M114" s="116">
        <f>ROUND(IF('KMT HP End Mill Recon Form'!$G$6="yes",IF(backend!$P$1="CANADA",pricing!$R$2*I114,pricing!$Q$2*I114),0),2)</f>
        <v>0</v>
      </c>
      <c r="N114" s="116">
        <f t="shared" si="3"/>
        <v>0</v>
      </c>
    </row>
    <row r="115" spans="1:14" ht="12.75">
      <c r="A115" s="116">
        <f t="shared" si="2"/>
        <v>0</v>
      </c>
      <c r="B115" s="116">
        <f>IF(A115&gt;0,SUM(A$2:A115),0)*10</f>
        <v>0</v>
      </c>
      <c r="C115" s="116">
        <v>5195797</v>
      </c>
      <c r="D115" s="112" t="s">
        <v>149</v>
      </c>
      <c r="E115" s="122" t="s">
        <v>126</v>
      </c>
      <c r="F115" s="122" t="s">
        <v>61</v>
      </c>
      <c r="G115" s="123" t="s">
        <v>134</v>
      </c>
      <c r="H115" s="124" t="s">
        <v>78</v>
      </c>
      <c r="I115" s="125">
        <f>'KMT HP End Mill Recon Form'!L36</f>
        <v>0</v>
      </c>
      <c r="J115" s="116">
        <f>IFERROR(IF(I115&gt;=100,100,IF(I115&gt;=75,75,IF(I115&gt;=50,50,IF(I115&gt;=25,25,IF(I115&gt;=VLOOKUP(C115,MOQ!A:B,2,FALSE),VLOOKUP(C115,MOQ!A:B,2,FALSE),IF(I115&gt;=1,1,0)))))),0)</f>
        <v>0</v>
      </c>
      <c r="K115" s="116">
        <f>IFERROR(ROUND(IF($P$1="CANADA",VLOOKUP(C115&amp;"-"&amp;J115,pricing!I:K,3,FALSE),VLOOKUP(C115&amp;"-"&amp;J115,pricing!I:K,2,FALSE))*I115,2),0)</f>
        <v>0</v>
      </c>
      <c r="L115" s="116">
        <f>ROUND(K115*VLOOKUP(H115,pricing!M:N,2,FALSE),2)</f>
        <v>0</v>
      </c>
      <c r="M115" s="116">
        <f>ROUND(IF('KMT HP End Mill Recon Form'!$G$6="yes",IF(backend!$P$1="CANADA",pricing!$R$2*I115,pricing!$Q$2*I115),0),2)</f>
        <v>0</v>
      </c>
      <c r="N115" s="116">
        <f t="shared" si="3"/>
        <v>0</v>
      </c>
    </row>
    <row r="116" spans="1:14" ht="12.75">
      <c r="A116" s="116">
        <f t="shared" si="2"/>
        <v>0</v>
      </c>
      <c r="B116" s="116">
        <f>IF(A116&gt;0,SUM(A$2:A116),0)*10</f>
        <v>0</v>
      </c>
      <c r="E116" s="122" t="s">
        <v>126</v>
      </c>
      <c r="F116" s="122" t="s">
        <v>61</v>
      </c>
      <c r="G116" s="123" t="s">
        <v>136</v>
      </c>
      <c r="H116" s="124" t="s">
        <v>71</v>
      </c>
      <c r="I116" s="125">
        <f>'KMT HP End Mill Recon Form'!M34</f>
        <v>0</v>
      </c>
      <c r="J116" s="116">
        <f>IFERROR(IF(I116&gt;=100,100,IF(I116&gt;=75,75,IF(I116&gt;=50,50,IF(I116&gt;=25,25,IF(I116&gt;=VLOOKUP(C116,MOQ!A:B,2,FALSE),VLOOKUP(C116,MOQ!A:B,2,FALSE),IF(I116&gt;=1,1,0)))))),0)</f>
        <v>0</v>
      </c>
      <c r="K116" s="116">
        <f>IFERROR(ROUND(IF($P$1="CANADA",VLOOKUP(C116&amp;"-"&amp;J116,pricing!I:K,3,FALSE),VLOOKUP(C116&amp;"-"&amp;J116,pricing!I:K,2,FALSE))*I116,2),0)</f>
        <v>0</v>
      </c>
      <c r="L116" s="116">
        <f>ROUND(K116*VLOOKUP(H116,pricing!M:N,2,FALSE),2)</f>
        <v>0</v>
      </c>
      <c r="M116" s="116">
        <f>ROUND(IF('KMT HP End Mill Recon Form'!$G$6="yes",IF(backend!$P$1="CANADA",pricing!$R$2*I116,pricing!$Q$2*I116),0),2)</f>
        <v>0</v>
      </c>
      <c r="N116" s="116">
        <f t="shared" si="3"/>
        <v>0</v>
      </c>
    </row>
    <row r="117" spans="1:14" ht="12.75">
      <c r="A117" s="116">
        <f t="shared" si="2"/>
        <v>0</v>
      </c>
      <c r="B117" s="116">
        <f>IF(A117&gt;0,SUM(A$2:A117),0)*10</f>
        <v>0</v>
      </c>
      <c r="E117" s="122" t="s">
        <v>126</v>
      </c>
      <c r="F117" s="122" t="s">
        <v>61</v>
      </c>
      <c r="G117" s="123" t="s">
        <v>136</v>
      </c>
      <c r="H117" s="124" t="s">
        <v>75</v>
      </c>
      <c r="I117" s="125">
        <f>'KMT HP End Mill Recon Form'!M35</f>
        <v>0</v>
      </c>
      <c r="J117" s="116">
        <f>IFERROR(IF(I117&gt;=100,100,IF(I117&gt;=75,75,IF(I117&gt;=50,50,IF(I117&gt;=25,25,IF(I117&gt;=VLOOKUP(C117,MOQ!A:B,2,FALSE),VLOOKUP(C117,MOQ!A:B,2,FALSE),IF(I117&gt;=1,1,0)))))),0)</f>
        <v>0</v>
      </c>
      <c r="K117" s="116">
        <f>IFERROR(ROUND(IF($P$1="CANADA",VLOOKUP(C117&amp;"-"&amp;J117,pricing!I:K,3,FALSE),VLOOKUP(C117&amp;"-"&amp;J117,pricing!I:K,2,FALSE))*I117,2),0)</f>
        <v>0</v>
      </c>
      <c r="L117" s="116">
        <f>ROUND(K117*VLOOKUP(H117,pricing!M:N,2,FALSE),2)</f>
        <v>0</v>
      </c>
      <c r="M117" s="116">
        <f>ROUND(IF('KMT HP End Mill Recon Form'!$G$6="yes",IF(backend!$P$1="CANADA",pricing!$R$2*I117,pricing!$Q$2*I117),0),2)</f>
        <v>0</v>
      </c>
      <c r="N117" s="116">
        <f t="shared" si="3"/>
        <v>0</v>
      </c>
    </row>
    <row r="118" spans="1:14" ht="12.75">
      <c r="A118" s="116">
        <f t="shared" si="2"/>
        <v>0</v>
      </c>
      <c r="B118" s="116">
        <f>IF(A118&gt;0,SUM(A$2:A118),0)*10</f>
        <v>0</v>
      </c>
      <c r="E118" s="122" t="s">
        <v>126</v>
      </c>
      <c r="F118" s="122" t="s">
        <v>61</v>
      </c>
      <c r="G118" s="123" t="s">
        <v>136</v>
      </c>
      <c r="H118" s="124" t="s">
        <v>78</v>
      </c>
      <c r="I118" s="125">
        <f>'KMT HP End Mill Recon Form'!M36</f>
        <v>0</v>
      </c>
      <c r="J118" s="116">
        <f>IFERROR(IF(I118&gt;=100,100,IF(I118&gt;=75,75,IF(I118&gt;=50,50,IF(I118&gt;=25,25,IF(I118&gt;=VLOOKUP(C118,MOQ!A:B,2,FALSE),VLOOKUP(C118,MOQ!A:B,2,FALSE),IF(I118&gt;=1,1,0)))))),0)</f>
        <v>0</v>
      </c>
      <c r="K118" s="116">
        <f>IFERROR(ROUND(IF($P$1="CANADA",VLOOKUP(C118&amp;"-"&amp;J118,pricing!I:K,3,FALSE),VLOOKUP(C118&amp;"-"&amp;J118,pricing!I:K,2,FALSE))*I118,2),0)</f>
        <v>0</v>
      </c>
      <c r="L118" s="116">
        <f>ROUND(K118*VLOOKUP(H118,pricing!M:N,2,FALSE),2)</f>
        <v>0</v>
      </c>
      <c r="M118" s="116">
        <f>ROUND(IF('KMT HP End Mill Recon Form'!$G$6="yes",IF(backend!$P$1="CANADA",pricing!$R$2*I118,pricing!$Q$2*I118),0),2)</f>
        <v>0</v>
      </c>
      <c r="N118" s="116">
        <f t="shared" si="3"/>
        <v>0</v>
      </c>
    </row>
  </sheetData>
  <sheetProtection selectLockedCells="1" selectUnlockedCells="1"/>
  <autoFilter ref="A1:N240" xr:uid="{19400A08-EEBF-4C65-BDEB-923222B409EF}"/>
  <dataValidations disablePrompts="1" count="1">
    <dataValidation type="whole" allowBlank="1" showErrorMessage="1" errorTitle="Must be a Whole Number!!" error="Must be a Whole Number!!" promptTitle="Must be a Whole Number!!" prompt="Must be a Whole Number!!" sqref="I2:I118" xr:uid="{D87A7011-062D-48A1-B641-5D32EC76177E}">
      <formula1>0</formula1>
      <formula2>99999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09F5-9AB6-44BD-8993-EF1D5E4F3749}">
  <sheetPr codeName="Sheet4"/>
  <dimension ref="A1:R157"/>
  <sheetViews>
    <sheetView topLeftCell="B1" zoomScale="115" zoomScaleNormal="115" workbookViewId="0">
      <selection activeCell="D32" sqref="D32:J32"/>
    </sheetView>
  </sheetViews>
  <sheetFormatPr defaultRowHeight="15"/>
  <cols>
    <col min="2" max="2" width="41.28515625" bestFit="1" customWidth="1"/>
    <col min="5" max="5" width="33.28515625" bestFit="1" customWidth="1"/>
    <col min="6" max="6" width="25.140625" bestFit="1" customWidth="1"/>
    <col min="7" max="7" width="12.85546875" bestFit="1" customWidth="1"/>
    <col min="8" max="8" width="12.5703125" bestFit="1" customWidth="1"/>
    <col min="9" max="9" width="20.28515625" style="151" customWidth="1"/>
    <col min="10" max="10" width="8.85546875" style="151"/>
    <col min="13" max="13" width="24.28515625" bestFit="1" customWidth="1"/>
  </cols>
  <sheetData>
    <row r="1" spans="1:18">
      <c r="A1" s="152" t="s">
        <v>150</v>
      </c>
      <c r="B1" s="152"/>
      <c r="C1" s="152" t="s">
        <v>151</v>
      </c>
      <c r="D1" s="152" t="s">
        <v>152</v>
      </c>
      <c r="E1" s="152"/>
      <c r="F1" s="152"/>
      <c r="G1" s="152"/>
      <c r="H1" s="153"/>
      <c r="I1" s="154" t="s">
        <v>153</v>
      </c>
      <c r="J1" s="30" t="s">
        <v>154</v>
      </c>
      <c r="K1" s="30" t="s">
        <v>155</v>
      </c>
      <c r="M1" s="155" t="s">
        <v>71</v>
      </c>
      <c r="N1" s="156">
        <v>1</v>
      </c>
      <c r="O1" s="155"/>
      <c r="P1" s="11" t="s">
        <v>112</v>
      </c>
      <c r="Q1" s="11" t="s">
        <v>154</v>
      </c>
      <c r="R1" s="11" t="s">
        <v>155</v>
      </c>
    </row>
    <row r="2" spans="1:18">
      <c r="A2" s="157" t="s">
        <v>156</v>
      </c>
      <c r="B2" s="157" t="str">
        <f>F2&amp;"-"&amp;G2&amp;"-"&amp;H2</f>
        <v>Up to 1/2"
Up To 12.7mm-3-4" OAL-&lt;= 3 x D</v>
      </c>
      <c r="C2" s="157">
        <v>5187773</v>
      </c>
      <c r="D2" s="157">
        <v>1</v>
      </c>
      <c r="E2" s="157" t="s">
        <v>117</v>
      </c>
      <c r="F2" s="157" t="s">
        <v>118</v>
      </c>
      <c r="G2" s="158" t="s">
        <v>116</v>
      </c>
      <c r="H2" s="159" t="s">
        <v>60</v>
      </c>
      <c r="I2" s="160" t="str">
        <f>C2&amp;"-"&amp;D2</f>
        <v>5187773-1</v>
      </c>
      <c r="J2" s="161">
        <v>71.650000000000006</v>
      </c>
      <c r="K2" s="161">
        <v>93.86</v>
      </c>
      <c r="M2" s="155" t="s">
        <v>75</v>
      </c>
      <c r="N2" s="156">
        <v>1.25</v>
      </c>
      <c r="O2" s="155"/>
      <c r="Q2" s="156">
        <v>1.1399999999999999</v>
      </c>
      <c r="R2" s="156">
        <v>1.47</v>
      </c>
    </row>
    <row r="3" spans="1:18">
      <c r="A3" s="162" t="s">
        <v>156</v>
      </c>
      <c r="B3" s="157" t="str">
        <f t="shared" ref="B3:B66" si="0">F3&amp;"-"&amp;G3&amp;"-"&amp;H3</f>
        <v>Up to 1/2"
Up To 12.7mm-3-4" OAL-&lt;= 3 x D</v>
      </c>
      <c r="C3" s="162">
        <v>5187773</v>
      </c>
      <c r="D3" s="162">
        <v>10</v>
      </c>
      <c r="E3" s="157" t="s">
        <v>117</v>
      </c>
      <c r="F3" s="157" t="s">
        <v>118</v>
      </c>
      <c r="G3" s="158" t="s">
        <v>116</v>
      </c>
      <c r="H3" s="159" t="s">
        <v>60</v>
      </c>
      <c r="I3" s="160" t="str">
        <f t="shared" ref="I3:I66" si="1">C3&amp;"-"&amp;D3</f>
        <v>5187773-10</v>
      </c>
      <c r="J3" s="161">
        <v>57.33</v>
      </c>
      <c r="K3" s="161">
        <v>75.099999999999994</v>
      </c>
      <c r="M3" s="163" t="s">
        <v>78</v>
      </c>
      <c r="N3" s="156">
        <v>1.2</v>
      </c>
      <c r="O3" s="163"/>
    </row>
    <row r="4" spans="1:18">
      <c r="A4" s="157" t="s">
        <v>156</v>
      </c>
      <c r="B4" s="157" t="str">
        <f t="shared" si="0"/>
        <v>Up to 1/2"
Up To 12.7mm-3-4" OAL-&lt;= 3 x D</v>
      </c>
      <c r="C4" s="157">
        <v>5187773</v>
      </c>
      <c r="D4" s="157">
        <v>25</v>
      </c>
      <c r="E4" s="157" t="s">
        <v>117</v>
      </c>
      <c r="F4" s="157" t="s">
        <v>118</v>
      </c>
      <c r="G4" s="158" t="s">
        <v>116</v>
      </c>
      <c r="H4" s="159" t="s">
        <v>60</v>
      </c>
      <c r="I4" s="160" t="str">
        <f t="shared" si="1"/>
        <v>5187773-25</v>
      </c>
      <c r="J4" s="161">
        <v>56.19</v>
      </c>
      <c r="K4" s="161">
        <v>73.61</v>
      </c>
    </row>
    <row r="5" spans="1:18">
      <c r="A5" s="157" t="s">
        <v>156</v>
      </c>
      <c r="B5" s="157" t="str">
        <f t="shared" si="0"/>
        <v>Up to 1/2"
Up To 12.7mm-3-4" OAL-&lt;= 3 x D</v>
      </c>
      <c r="C5" s="157">
        <v>5187773</v>
      </c>
      <c r="D5" s="157">
        <v>50</v>
      </c>
      <c r="E5" s="157" t="s">
        <v>117</v>
      </c>
      <c r="F5" s="157" t="s">
        <v>118</v>
      </c>
      <c r="G5" s="158" t="s">
        <v>116</v>
      </c>
      <c r="H5" s="159" t="s">
        <v>60</v>
      </c>
      <c r="I5" s="160" t="str">
        <f t="shared" si="1"/>
        <v>5187773-50</v>
      </c>
      <c r="J5" s="161">
        <v>54.45</v>
      </c>
      <c r="K5" s="161">
        <v>71.33</v>
      </c>
    </row>
    <row r="6" spans="1:18">
      <c r="A6" s="157" t="s">
        <v>156</v>
      </c>
      <c r="B6" s="157" t="str">
        <f t="shared" si="0"/>
        <v>Up to 1/2"
Up To 12.7mm-3-4" OAL-&lt;= 3 x D</v>
      </c>
      <c r="C6" s="157">
        <v>5187773</v>
      </c>
      <c r="D6" s="157">
        <v>75</v>
      </c>
      <c r="E6" s="157" t="s">
        <v>117</v>
      </c>
      <c r="F6" s="157" t="s">
        <v>118</v>
      </c>
      <c r="G6" s="158" t="s">
        <v>116</v>
      </c>
      <c r="H6" s="159" t="s">
        <v>60</v>
      </c>
      <c r="I6" s="160" t="str">
        <f t="shared" si="1"/>
        <v>5187773-75</v>
      </c>
      <c r="J6" s="161">
        <v>53.31</v>
      </c>
      <c r="K6" s="161">
        <v>69.84</v>
      </c>
    </row>
    <row r="7" spans="1:18">
      <c r="A7" s="157" t="s">
        <v>156</v>
      </c>
      <c r="B7" s="157" t="str">
        <f t="shared" si="0"/>
        <v>Up to 1/2"
Up To 12.7mm-3-4" OAL-&lt;= 3 x D</v>
      </c>
      <c r="C7" s="157">
        <v>5187773</v>
      </c>
      <c r="D7" s="157">
        <v>100</v>
      </c>
      <c r="E7" s="157" t="s">
        <v>117</v>
      </c>
      <c r="F7" s="157" t="s">
        <v>118</v>
      </c>
      <c r="G7" s="158" t="s">
        <v>116</v>
      </c>
      <c r="H7" s="159" t="s">
        <v>60</v>
      </c>
      <c r="I7" s="160" t="str">
        <f t="shared" si="1"/>
        <v>5187773-100</v>
      </c>
      <c r="J7" s="161">
        <v>51.59</v>
      </c>
      <c r="K7" s="161">
        <v>67.59</v>
      </c>
    </row>
    <row r="8" spans="1:18">
      <c r="A8" s="157" t="s">
        <v>156</v>
      </c>
      <c r="B8" s="157" t="str">
        <f t="shared" si="0"/>
        <v>Up To 5/8"
Up To 15.875mm-3-4" OAL-&lt;= 3 x D</v>
      </c>
      <c r="C8" s="157">
        <v>5187774</v>
      </c>
      <c r="D8" s="157">
        <v>1</v>
      </c>
      <c r="E8" s="157" t="s">
        <v>119</v>
      </c>
      <c r="F8" s="157" t="s">
        <v>120</v>
      </c>
      <c r="G8" s="158" t="s">
        <v>116</v>
      </c>
      <c r="H8" s="159" t="s">
        <v>60</v>
      </c>
      <c r="I8" s="160" t="str">
        <f t="shared" si="1"/>
        <v>5187774-1</v>
      </c>
      <c r="J8" s="161">
        <v>99.17</v>
      </c>
      <c r="K8" s="161">
        <v>129.91</v>
      </c>
    </row>
    <row r="9" spans="1:18">
      <c r="A9" s="162" t="s">
        <v>156</v>
      </c>
      <c r="B9" s="157" t="str">
        <f t="shared" si="0"/>
        <v>Up To 5/8"
Up To 15.875mm-3-4" OAL-&lt;= 3 x D</v>
      </c>
      <c r="C9" s="162">
        <v>5187774</v>
      </c>
      <c r="D9" s="162">
        <v>5</v>
      </c>
      <c r="E9" s="157" t="s">
        <v>119</v>
      </c>
      <c r="F9" s="157" t="s">
        <v>120</v>
      </c>
      <c r="G9" s="158" t="s">
        <v>116</v>
      </c>
      <c r="H9" s="159" t="s">
        <v>60</v>
      </c>
      <c r="I9" s="160" t="str">
        <f t="shared" si="1"/>
        <v>5187774-5</v>
      </c>
      <c r="J9" s="161">
        <v>79.33</v>
      </c>
      <c r="K9" s="161">
        <v>103.92</v>
      </c>
    </row>
    <row r="10" spans="1:18">
      <c r="A10" s="157" t="s">
        <v>156</v>
      </c>
      <c r="B10" s="157" t="str">
        <f t="shared" si="0"/>
        <v>Up To 5/8"
Up To 15.875mm-3-4" OAL-&lt;= 3 x D</v>
      </c>
      <c r="C10" s="157">
        <v>5187774</v>
      </c>
      <c r="D10" s="157">
        <v>25</v>
      </c>
      <c r="E10" s="157" t="s">
        <v>119</v>
      </c>
      <c r="F10" s="157" t="s">
        <v>120</v>
      </c>
      <c r="G10" s="158" t="s">
        <v>116</v>
      </c>
      <c r="H10" s="159" t="s">
        <v>60</v>
      </c>
      <c r="I10" s="160" t="str">
        <f t="shared" si="1"/>
        <v>5187774-25</v>
      </c>
      <c r="J10" s="161">
        <v>77.75</v>
      </c>
      <c r="K10" s="161">
        <v>101.85</v>
      </c>
    </row>
    <row r="11" spans="1:18">
      <c r="A11" s="157" t="s">
        <v>156</v>
      </c>
      <c r="B11" s="157" t="str">
        <f t="shared" si="0"/>
        <v>Up To 5/8"
Up To 15.875mm-3-4" OAL-&lt;= 3 x D</v>
      </c>
      <c r="C11" s="157">
        <v>5187774</v>
      </c>
      <c r="D11" s="157">
        <v>50</v>
      </c>
      <c r="E11" s="157" t="s">
        <v>119</v>
      </c>
      <c r="F11" s="157" t="s">
        <v>120</v>
      </c>
      <c r="G11" s="158" t="s">
        <v>116</v>
      </c>
      <c r="H11" s="159" t="s">
        <v>60</v>
      </c>
      <c r="I11" s="160" t="str">
        <f t="shared" si="1"/>
        <v>5187774-50</v>
      </c>
      <c r="J11" s="161">
        <v>75.36</v>
      </c>
      <c r="K11" s="161">
        <v>98.72</v>
      </c>
    </row>
    <row r="12" spans="1:18">
      <c r="A12" s="157" t="s">
        <v>156</v>
      </c>
      <c r="B12" s="157" t="str">
        <f t="shared" si="0"/>
        <v>Up To 5/8"
Up To 15.875mm-3-4" OAL-&lt;= 3 x D</v>
      </c>
      <c r="C12" s="157">
        <v>5187774</v>
      </c>
      <c r="D12" s="157">
        <v>75</v>
      </c>
      <c r="E12" s="157" t="s">
        <v>119</v>
      </c>
      <c r="F12" s="157" t="s">
        <v>120</v>
      </c>
      <c r="G12" s="158" t="s">
        <v>116</v>
      </c>
      <c r="H12" s="159" t="s">
        <v>60</v>
      </c>
      <c r="I12" s="160" t="str">
        <f t="shared" si="1"/>
        <v>5187774-75</v>
      </c>
      <c r="J12" s="161">
        <v>73.77</v>
      </c>
      <c r="K12" s="161">
        <v>96.65</v>
      </c>
    </row>
    <row r="13" spans="1:18">
      <c r="A13" s="157" t="s">
        <v>156</v>
      </c>
      <c r="B13" s="157" t="str">
        <f t="shared" si="0"/>
        <v>Up To 5/8"
Up To 15.875mm-3-4" OAL-&lt;= 3 x D</v>
      </c>
      <c r="C13" s="157">
        <v>5187774</v>
      </c>
      <c r="D13" s="157">
        <v>100</v>
      </c>
      <c r="E13" s="157" t="s">
        <v>119</v>
      </c>
      <c r="F13" s="157" t="s">
        <v>120</v>
      </c>
      <c r="G13" s="158" t="s">
        <v>116</v>
      </c>
      <c r="H13" s="159" t="s">
        <v>60</v>
      </c>
      <c r="I13" s="160" t="str">
        <f t="shared" si="1"/>
        <v>5187774-100</v>
      </c>
      <c r="J13" s="161">
        <v>71.39</v>
      </c>
      <c r="K13" s="161">
        <v>93.52</v>
      </c>
    </row>
    <row r="14" spans="1:18">
      <c r="A14" s="157" t="s">
        <v>156</v>
      </c>
      <c r="B14" s="157" t="str">
        <f t="shared" si="0"/>
        <v>Up To 3/4"
Up To 19.06mm-3-4" OAL-&lt;= 3 x D</v>
      </c>
      <c r="C14" s="157">
        <v>5187775</v>
      </c>
      <c r="D14" s="157">
        <v>1</v>
      </c>
      <c r="E14" s="157" t="s">
        <v>121</v>
      </c>
      <c r="F14" s="157" t="s">
        <v>122</v>
      </c>
      <c r="G14" s="158" t="s">
        <v>116</v>
      </c>
      <c r="H14" s="159" t="s">
        <v>60</v>
      </c>
      <c r="I14" s="160" t="str">
        <f t="shared" si="1"/>
        <v>5187775-1</v>
      </c>
      <c r="J14" s="161">
        <v>114.98</v>
      </c>
      <c r="K14" s="161">
        <v>150.62</v>
      </c>
    </row>
    <row r="15" spans="1:18">
      <c r="A15" s="162" t="s">
        <v>156</v>
      </c>
      <c r="B15" s="157" t="str">
        <f t="shared" si="0"/>
        <v>Up To 3/4"
Up To 19.06mm-3-4" OAL-&lt;= 3 x D</v>
      </c>
      <c r="C15" s="162">
        <v>5187775</v>
      </c>
      <c r="D15" s="162">
        <v>5</v>
      </c>
      <c r="E15" s="157" t="s">
        <v>121</v>
      </c>
      <c r="F15" s="157" t="s">
        <v>122</v>
      </c>
      <c r="G15" s="158" t="s">
        <v>116</v>
      </c>
      <c r="H15" s="159" t="s">
        <v>60</v>
      </c>
      <c r="I15" s="160" t="str">
        <f t="shared" si="1"/>
        <v>5187775-5</v>
      </c>
      <c r="J15" s="161">
        <v>91.98</v>
      </c>
      <c r="K15" s="161">
        <v>120.49</v>
      </c>
    </row>
    <row r="16" spans="1:18">
      <c r="A16" s="157" t="s">
        <v>156</v>
      </c>
      <c r="B16" s="157" t="str">
        <f t="shared" si="0"/>
        <v>Up To 3/4"
Up To 19.06mm-3-4" OAL-&lt;= 3 x D</v>
      </c>
      <c r="C16" s="157">
        <v>5187775</v>
      </c>
      <c r="D16" s="157">
        <v>25</v>
      </c>
      <c r="E16" s="157" t="s">
        <v>121</v>
      </c>
      <c r="F16" s="157" t="s">
        <v>122</v>
      </c>
      <c r="G16" s="158" t="s">
        <v>116</v>
      </c>
      <c r="H16" s="159" t="s">
        <v>60</v>
      </c>
      <c r="I16" s="160" t="str">
        <f t="shared" si="1"/>
        <v>5187775-25</v>
      </c>
      <c r="J16" s="161">
        <v>90.14</v>
      </c>
      <c r="K16" s="161">
        <v>118.08</v>
      </c>
    </row>
    <row r="17" spans="1:11">
      <c r="A17" s="157" t="s">
        <v>156</v>
      </c>
      <c r="B17" s="157" t="str">
        <f t="shared" si="0"/>
        <v>Up To 3/4"
Up To 19.06mm-3-4" OAL-&lt;= 3 x D</v>
      </c>
      <c r="C17" s="157">
        <v>5187775</v>
      </c>
      <c r="D17" s="157">
        <v>50</v>
      </c>
      <c r="E17" s="157" t="s">
        <v>121</v>
      </c>
      <c r="F17" s="157" t="s">
        <v>122</v>
      </c>
      <c r="G17" s="158" t="s">
        <v>116</v>
      </c>
      <c r="H17" s="159" t="s">
        <v>60</v>
      </c>
      <c r="I17" s="160" t="str">
        <f t="shared" si="1"/>
        <v>5187775-50</v>
      </c>
      <c r="J17" s="161">
        <v>87.39</v>
      </c>
      <c r="K17" s="161">
        <v>114.47</v>
      </c>
    </row>
    <row r="18" spans="1:11">
      <c r="A18" s="157" t="s">
        <v>156</v>
      </c>
      <c r="B18" s="157" t="str">
        <f t="shared" si="0"/>
        <v>Up To 3/4"
Up To 19.06mm-3-4" OAL-&lt;= 3 x D</v>
      </c>
      <c r="C18" s="157">
        <v>5187775</v>
      </c>
      <c r="D18" s="157">
        <v>75</v>
      </c>
      <c r="E18" s="157" t="s">
        <v>121</v>
      </c>
      <c r="F18" s="157" t="s">
        <v>122</v>
      </c>
      <c r="G18" s="158" t="s">
        <v>116</v>
      </c>
      <c r="H18" s="159" t="s">
        <v>60</v>
      </c>
      <c r="I18" s="160" t="str">
        <f t="shared" si="1"/>
        <v>5187775-75</v>
      </c>
      <c r="J18" s="161">
        <v>85.53</v>
      </c>
      <c r="K18" s="161">
        <v>112.05</v>
      </c>
    </row>
    <row r="19" spans="1:11">
      <c r="A19" s="157" t="s">
        <v>156</v>
      </c>
      <c r="B19" s="157" t="str">
        <f t="shared" si="0"/>
        <v>Up To 3/4"
Up To 19.06mm-3-4" OAL-&lt;= 3 x D</v>
      </c>
      <c r="C19" s="157">
        <v>5187775</v>
      </c>
      <c r="D19" s="157">
        <v>100</v>
      </c>
      <c r="E19" s="157" t="s">
        <v>121</v>
      </c>
      <c r="F19" s="157" t="s">
        <v>122</v>
      </c>
      <c r="G19" s="158" t="s">
        <v>116</v>
      </c>
      <c r="H19" s="159" t="s">
        <v>60</v>
      </c>
      <c r="I19" s="160" t="str">
        <f t="shared" si="1"/>
        <v>5187775-100</v>
      </c>
      <c r="J19" s="161">
        <v>82.78</v>
      </c>
      <c r="K19" s="161">
        <v>108.44</v>
      </c>
    </row>
    <row r="20" spans="1:11">
      <c r="A20" s="157" t="s">
        <v>156</v>
      </c>
      <c r="B20" s="157" t="str">
        <f t="shared" si="0"/>
        <v>Up To 1"
Up To 25.4mm-3-4" OAL-&lt;= 3 x D</v>
      </c>
      <c r="C20" s="157">
        <v>5187776</v>
      </c>
      <c r="D20" s="157">
        <v>1</v>
      </c>
      <c r="E20" s="157" t="s">
        <v>123</v>
      </c>
      <c r="F20" s="157" t="s">
        <v>124</v>
      </c>
      <c r="G20" s="158" t="s">
        <v>116</v>
      </c>
      <c r="H20" s="159" t="s">
        <v>60</v>
      </c>
      <c r="I20" s="160" t="str">
        <f t="shared" si="1"/>
        <v>5187776-1</v>
      </c>
      <c r="J20" s="161">
        <v>166.64</v>
      </c>
      <c r="K20" s="161">
        <v>218.29</v>
      </c>
    </row>
    <row r="21" spans="1:11">
      <c r="A21" s="162" t="s">
        <v>156</v>
      </c>
      <c r="B21" s="157" t="str">
        <f t="shared" si="0"/>
        <v>Up To 1"
Up To 25.4mm-3-4" OAL-&lt;= 3 x D</v>
      </c>
      <c r="C21" s="162">
        <v>5187776</v>
      </c>
      <c r="D21" s="162">
        <v>5</v>
      </c>
      <c r="E21" s="157" t="s">
        <v>123</v>
      </c>
      <c r="F21" s="157" t="s">
        <v>124</v>
      </c>
      <c r="G21" s="158" t="s">
        <v>116</v>
      </c>
      <c r="H21" s="159" t="s">
        <v>60</v>
      </c>
      <c r="I21" s="160" t="str">
        <f t="shared" si="1"/>
        <v>5187776-5</v>
      </c>
      <c r="J21" s="161">
        <v>133.31</v>
      </c>
      <c r="K21" s="161">
        <v>174.64</v>
      </c>
    </row>
    <row r="22" spans="1:11">
      <c r="A22" s="157" t="s">
        <v>156</v>
      </c>
      <c r="B22" s="157" t="str">
        <f t="shared" si="0"/>
        <v>Up To 1"
Up To 25.4mm-3-4" OAL-&lt;= 3 x D</v>
      </c>
      <c r="C22" s="157">
        <v>5187776</v>
      </c>
      <c r="D22" s="157">
        <v>25</v>
      </c>
      <c r="E22" s="157" t="s">
        <v>123</v>
      </c>
      <c r="F22" s="157" t="s">
        <v>124</v>
      </c>
      <c r="G22" s="158" t="s">
        <v>116</v>
      </c>
      <c r="H22" s="159" t="s">
        <v>60</v>
      </c>
      <c r="I22" s="160" t="str">
        <f t="shared" si="1"/>
        <v>5187776-25</v>
      </c>
      <c r="J22" s="161">
        <v>130.63999999999999</v>
      </c>
      <c r="K22" s="161">
        <v>171.14</v>
      </c>
    </row>
    <row r="23" spans="1:11">
      <c r="A23" s="157" t="s">
        <v>156</v>
      </c>
      <c r="B23" s="157" t="str">
        <f t="shared" si="0"/>
        <v>Up To 1"
Up To 25.4mm-3-4" OAL-&lt;= 3 x D</v>
      </c>
      <c r="C23" s="157">
        <v>5187776</v>
      </c>
      <c r="D23" s="157">
        <v>50</v>
      </c>
      <c r="E23" s="157" t="s">
        <v>123</v>
      </c>
      <c r="F23" s="157" t="s">
        <v>124</v>
      </c>
      <c r="G23" s="158" t="s">
        <v>116</v>
      </c>
      <c r="H23" s="159" t="s">
        <v>60</v>
      </c>
      <c r="I23" s="160" t="str">
        <f t="shared" si="1"/>
        <v>5187776-50</v>
      </c>
      <c r="J23" s="161">
        <v>126.64</v>
      </c>
      <c r="K23" s="161">
        <v>165.9</v>
      </c>
    </row>
    <row r="24" spans="1:11">
      <c r="A24" s="157" t="s">
        <v>156</v>
      </c>
      <c r="B24" s="157" t="str">
        <f t="shared" si="0"/>
        <v>Up To 1"
Up To 25.4mm-3-4" OAL-&lt;= 3 x D</v>
      </c>
      <c r="C24" s="157">
        <v>5187776</v>
      </c>
      <c r="D24" s="157">
        <v>75</v>
      </c>
      <c r="E24" s="157" t="s">
        <v>123</v>
      </c>
      <c r="F24" s="157" t="s">
        <v>124</v>
      </c>
      <c r="G24" s="158" t="s">
        <v>116</v>
      </c>
      <c r="H24" s="159" t="s">
        <v>60</v>
      </c>
      <c r="I24" s="160" t="str">
        <f t="shared" si="1"/>
        <v>5187776-75</v>
      </c>
      <c r="J24" s="161">
        <v>123.97</v>
      </c>
      <c r="K24" s="161">
        <v>162.4</v>
      </c>
    </row>
    <row r="25" spans="1:11">
      <c r="A25" s="157" t="s">
        <v>156</v>
      </c>
      <c r="B25" s="157" t="str">
        <f t="shared" si="0"/>
        <v>Up To 1"
Up To 25.4mm-3-4" OAL-&lt;= 3 x D</v>
      </c>
      <c r="C25" s="157">
        <v>5187776</v>
      </c>
      <c r="D25" s="157">
        <v>100</v>
      </c>
      <c r="E25" s="157" t="s">
        <v>123</v>
      </c>
      <c r="F25" s="157" t="s">
        <v>124</v>
      </c>
      <c r="G25" s="158" t="s">
        <v>116</v>
      </c>
      <c r="H25" s="159" t="s">
        <v>60</v>
      </c>
      <c r="I25" s="160" t="str">
        <f t="shared" si="1"/>
        <v>5187776-100</v>
      </c>
      <c r="J25" s="161">
        <v>119.99</v>
      </c>
      <c r="K25" s="161">
        <v>157.19</v>
      </c>
    </row>
    <row r="26" spans="1:11">
      <c r="A26" s="157" t="s">
        <v>156</v>
      </c>
      <c r="B26" s="157" t="str">
        <f t="shared" si="0"/>
        <v>Up To 1-1/4”
Up To 31.75mm-3-4" OAL-&lt;= 3 x D</v>
      </c>
      <c r="C26" s="157">
        <v>5187777</v>
      </c>
      <c r="D26" s="157">
        <v>1</v>
      </c>
      <c r="E26" s="157" t="s">
        <v>125</v>
      </c>
      <c r="F26" s="157" t="s">
        <v>126</v>
      </c>
      <c r="G26" s="158" t="s">
        <v>116</v>
      </c>
      <c r="H26" s="159" t="s">
        <v>60</v>
      </c>
      <c r="I26" s="160" t="str">
        <f t="shared" si="1"/>
        <v>5187777-1</v>
      </c>
      <c r="J26" s="161">
        <v>217.55</v>
      </c>
      <c r="K26" s="161">
        <v>284.99</v>
      </c>
    </row>
    <row r="27" spans="1:11">
      <c r="A27" s="162" t="s">
        <v>156</v>
      </c>
      <c r="B27" s="157" t="str">
        <f t="shared" si="0"/>
        <v>Up To 1-1/4”
Up To 31.75mm-3-4" OAL-&lt;= 3 x D</v>
      </c>
      <c r="C27" s="162">
        <v>5187777</v>
      </c>
      <c r="D27" s="162">
        <v>5</v>
      </c>
      <c r="E27" s="157" t="s">
        <v>125</v>
      </c>
      <c r="F27" s="157" t="s">
        <v>126</v>
      </c>
      <c r="G27" s="158" t="s">
        <v>116</v>
      </c>
      <c r="H27" s="159" t="s">
        <v>60</v>
      </c>
      <c r="I27" s="160" t="str">
        <f>C27&amp;"-"&amp;D27</f>
        <v>5187777-5</v>
      </c>
      <c r="J27" s="161">
        <v>174.05</v>
      </c>
      <c r="K27" s="161">
        <v>228</v>
      </c>
    </row>
    <row r="28" spans="1:11">
      <c r="A28" s="157" t="s">
        <v>156</v>
      </c>
      <c r="B28" s="157" t="str">
        <f t="shared" si="0"/>
        <v>Up To 1-1/4”
Up To 31.75mm-3-4" OAL-&lt;= 3 x D</v>
      </c>
      <c r="C28" s="157">
        <v>5187777</v>
      </c>
      <c r="D28" s="157">
        <v>25</v>
      </c>
      <c r="E28" s="157" t="s">
        <v>125</v>
      </c>
      <c r="F28" s="157" t="s">
        <v>126</v>
      </c>
      <c r="G28" s="158" t="s">
        <v>116</v>
      </c>
      <c r="H28" s="159" t="s">
        <v>60</v>
      </c>
      <c r="I28" s="160" t="str">
        <f t="shared" si="1"/>
        <v>5187777-25</v>
      </c>
      <c r="J28" s="161">
        <v>170.57</v>
      </c>
      <c r="K28" s="161">
        <v>223.45</v>
      </c>
    </row>
    <row r="29" spans="1:11">
      <c r="A29" s="157" t="s">
        <v>156</v>
      </c>
      <c r="B29" s="157" t="str">
        <f t="shared" si="0"/>
        <v>Up To 1-1/4”
Up To 31.75mm-3-4" OAL-&lt;= 3 x D</v>
      </c>
      <c r="C29" s="157">
        <v>5187777</v>
      </c>
      <c r="D29" s="157">
        <v>50</v>
      </c>
      <c r="E29" s="157" t="s">
        <v>125</v>
      </c>
      <c r="F29" s="157" t="s">
        <v>126</v>
      </c>
      <c r="G29" s="158" t="s">
        <v>116</v>
      </c>
      <c r="H29" s="159" t="s">
        <v>60</v>
      </c>
      <c r="I29" s="160" t="str">
        <f t="shared" si="1"/>
        <v>5187777-50</v>
      </c>
      <c r="J29" s="161">
        <v>165.33</v>
      </c>
      <c r="K29" s="161">
        <v>216.58</v>
      </c>
    </row>
    <row r="30" spans="1:11">
      <c r="A30" s="157" t="s">
        <v>156</v>
      </c>
      <c r="B30" s="157" t="str">
        <f t="shared" si="0"/>
        <v>Up To 1-1/4”
Up To 31.75mm-3-4" OAL-&lt;= 3 x D</v>
      </c>
      <c r="C30" s="157">
        <v>5187777</v>
      </c>
      <c r="D30" s="157">
        <v>75</v>
      </c>
      <c r="E30" s="157" t="s">
        <v>125</v>
      </c>
      <c r="F30" s="157" t="s">
        <v>126</v>
      </c>
      <c r="G30" s="158" t="s">
        <v>116</v>
      </c>
      <c r="H30" s="159" t="s">
        <v>60</v>
      </c>
      <c r="I30" s="160" t="str">
        <f t="shared" si="1"/>
        <v>5187777-75</v>
      </c>
      <c r="J30" s="161">
        <v>161.85</v>
      </c>
      <c r="K30" s="161">
        <v>212.03</v>
      </c>
    </row>
    <row r="31" spans="1:11">
      <c r="A31" s="157" t="s">
        <v>156</v>
      </c>
      <c r="B31" s="157" t="str">
        <f t="shared" si="0"/>
        <v>Up To 1-1/4”
Up To 31.75mm-3-4" OAL-&lt;= 3 x D</v>
      </c>
      <c r="C31" s="157">
        <v>5187777</v>
      </c>
      <c r="D31" s="157">
        <v>100</v>
      </c>
      <c r="E31" s="157" t="s">
        <v>125</v>
      </c>
      <c r="F31" s="157" t="s">
        <v>126</v>
      </c>
      <c r="G31" s="158" t="s">
        <v>116</v>
      </c>
      <c r="H31" s="159" t="s">
        <v>60</v>
      </c>
      <c r="I31" s="160" t="str">
        <f t="shared" si="1"/>
        <v>5187777-100</v>
      </c>
      <c r="J31" s="161">
        <v>156.63999999999999</v>
      </c>
      <c r="K31" s="161">
        <v>205.2</v>
      </c>
    </row>
    <row r="32" spans="1:11">
      <c r="A32" s="157" t="s">
        <v>156</v>
      </c>
      <c r="B32" s="157" t="str">
        <f t="shared" si="0"/>
        <v>Up to 1/2"
Up To 12.7mm-5-6" OAL-&lt;= 3 x D</v>
      </c>
      <c r="C32" s="157">
        <v>5187778</v>
      </c>
      <c r="D32" s="157">
        <v>1</v>
      </c>
      <c r="E32" s="157" t="s">
        <v>129</v>
      </c>
      <c r="F32" s="157" t="s">
        <v>118</v>
      </c>
      <c r="G32" s="158" t="s">
        <v>128</v>
      </c>
      <c r="H32" s="159" t="s">
        <v>60</v>
      </c>
      <c r="I32" s="160" t="str">
        <f t="shared" si="1"/>
        <v>5187778-1</v>
      </c>
      <c r="J32" s="161">
        <v>78.31</v>
      </c>
      <c r="K32" s="161">
        <v>102.58</v>
      </c>
    </row>
    <row r="33" spans="1:11">
      <c r="A33" s="162" t="s">
        <v>156</v>
      </c>
      <c r="B33" s="157" t="str">
        <f t="shared" si="0"/>
        <v>Up to 1/2"
Up To 12.7mm-5-6" OAL-&lt;= 3 x D</v>
      </c>
      <c r="C33" s="162">
        <v>5187778</v>
      </c>
      <c r="D33" s="162">
        <v>10</v>
      </c>
      <c r="E33" s="157" t="s">
        <v>129</v>
      </c>
      <c r="F33" s="157" t="s">
        <v>118</v>
      </c>
      <c r="G33" s="158" t="s">
        <v>128</v>
      </c>
      <c r="H33" s="159" t="s">
        <v>60</v>
      </c>
      <c r="I33" s="160" t="str">
        <f t="shared" si="1"/>
        <v>5187778-10</v>
      </c>
      <c r="J33" s="161">
        <v>62.65</v>
      </c>
      <c r="K33" s="161">
        <v>82.07</v>
      </c>
    </row>
    <row r="34" spans="1:11">
      <c r="A34" s="157" t="s">
        <v>156</v>
      </c>
      <c r="B34" s="157" t="str">
        <f t="shared" si="0"/>
        <v>Up to 1/2"
Up To 12.7mm-5-6" OAL-&lt;= 3 x D</v>
      </c>
      <c r="C34" s="157">
        <v>5187778</v>
      </c>
      <c r="D34" s="157">
        <v>25</v>
      </c>
      <c r="E34" s="157" t="s">
        <v>129</v>
      </c>
      <c r="F34" s="157" t="s">
        <v>118</v>
      </c>
      <c r="G34" s="158" t="s">
        <v>128</v>
      </c>
      <c r="H34" s="159" t="s">
        <v>60</v>
      </c>
      <c r="I34" s="160" t="str">
        <f t="shared" si="1"/>
        <v>5187778-25</v>
      </c>
      <c r="J34" s="161">
        <v>61.4</v>
      </c>
      <c r="K34" s="161">
        <v>80.430000000000007</v>
      </c>
    </row>
    <row r="35" spans="1:11">
      <c r="A35" s="157" t="s">
        <v>156</v>
      </c>
      <c r="B35" s="157" t="str">
        <f t="shared" si="0"/>
        <v>Up to 1/2"
Up To 12.7mm-5-6" OAL-&lt;= 3 x D</v>
      </c>
      <c r="C35" s="157">
        <v>5187778</v>
      </c>
      <c r="D35" s="157">
        <v>50</v>
      </c>
      <c r="E35" s="157" t="s">
        <v>129</v>
      </c>
      <c r="F35" s="157" t="s">
        <v>118</v>
      </c>
      <c r="G35" s="158" t="s">
        <v>128</v>
      </c>
      <c r="H35" s="159" t="s">
        <v>60</v>
      </c>
      <c r="I35" s="160" t="str">
        <f t="shared" si="1"/>
        <v>5187778-50</v>
      </c>
      <c r="J35" s="161">
        <v>59.51</v>
      </c>
      <c r="K35" s="161">
        <v>77.97</v>
      </c>
    </row>
    <row r="36" spans="1:11">
      <c r="A36" s="157" t="s">
        <v>156</v>
      </c>
      <c r="B36" s="157" t="str">
        <f t="shared" si="0"/>
        <v>Up to 1/2"
Up To 12.7mm-5-6" OAL-&lt;= 3 x D</v>
      </c>
      <c r="C36" s="157">
        <v>5187778</v>
      </c>
      <c r="D36" s="157">
        <v>75</v>
      </c>
      <c r="E36" s="157" t="s">
        <v>129</v>
      </c>
      <c r="F36" s="157" t="s">
        <v>118</v>
      </c>
      <c r="G36" s="158" t="s">
        <v>128</v>
      </c>
      <c r="H36" s="159" t="s">
        <v>60</v>
      </c>
      <c r="I36" s="160" t="str">
        <f t="shared" si="1"/>
        <v>5187778-75</v>
      </c>
      <c r="J36" s="161">
        <v>58.27</v>
      </c>
      <c r="K36" s="161">
        <v>76.33</v>
      </c>
    </row>
    <row r="37" spans="1:11">
      <c r="A37" s="157" t="s">
        <v>156</v>
      </c>
      <c r="B37" s="157" t="str">
        <f t="shared" si="0"/>
        <v>Up to 1/2"
Up To 12.7mm-5-6" OAL-&lt;= 3 x D</v>
      </c>
      <c r="C37" s="157">
        <v>5187778</v>
      </c>
      <c r="D37" s="157">
        <v>100</v>
      </c>
      <c r="E37" s="157" t="s">
        <v>129</v>
      </c>
      <c r="F37" s="157" t="s">
        <v>118</v>
      </c>
      <c r="G37" s="158" t="s">
        <v>128</v>
      </c>
      <c r="H37" s="159" t="s">
        <v>60</v>
      </c>
      <c r="I37" s="160" t="str">
        <f t="shared" si="1"/>
        <v>5187778-100</v>
      </c>
      <c r="J37" s="161">
        <v>56.39</v>
      </c>
      <c r="K37" s="161">
        <v>73.87</v>
      </c>
    </row>
    <row r="38" spans="1:11">
      <c r="A38" s="157" t="s">
        <v>156</v>
      </c>
      <c r="B38" s="157" t="str">
        <f t="shared" si="0"/>
        <v>Up To 5/8"
Up To 15.875mm-5-6" OAL-&lt;= 3 x D</v>
      </c>
      <c r="C38" s="157">
        <v>5187779</v>
      </c>
      <c r="D38" s="157">
        <v>1</v>
      </c>
      <c r="E38" s="157" t="s">
        <v>130</v>
      </c>
      <c r="F38" s="157" t="s">
        <v>120</v>
      </c>
      <c r="G38" s="158" t="s">
        <v>128</v>
      </c>
      <c r="H38" s="159" t="s">
        <v>60</v>
      </c>
      <c r="I38" s="160" t="str">
        <f t="shared" si="1"/>
        <v>5187779-1</v>
      </c>
      <c r="J38" s="161">
        <v>104.97</v>
      </c>
      <c r="K38" s="161">
        <v>137.51</v>
      </c>
    </row>
    <row r="39" spans="1:11">
      <c r="A39" s="162" t="s">
        <v>156</v>
      </c>
      <c r="B39" s="157" t="str">
        <f t="shared" si="0"/>
        <v>Up To 5/8"
Up To 15.875mm-5-6" OAL-&lt;= 3 x D</v>
      </c>
      <c r="C39" s="162">
        <v>5187779</v>
      </c>
      <c r="D39" s="162">
        <v>5</v>
      </c>
      <c r="E39" s="157" t="s">
        <v>130</v>
      </c>
      <c r="F39" s="157" t="s">
        <v>120</v>
      </c>
      <c r="G39" s="158" t="s">
        <v>128</v>
      </c>
      <c r="H39" s="159" t="s">
        <v>60</v>
      </c>
      <c r="I39" s="160" t="str">
        <f t="shared" si="1"/>
        <v>5187779-5</v>
      </c>
      <c r="J39" s="161">
        <v>83.98</v>
      </c>
      <c r="K39" s="161">
        <v>110.01</v>
      </c>
    </row>
    <row r="40" spans="1:11">
      <c r="A40" s="157" t="s">
        <v>156</v>
      </c>
      <c r="B40" s="157" t="str">
        <f t="shared" si="0"/>
        <v>Up To 5/8"
Up To 15.875mm-5-6" OAL-&lt;= 3 x D</v>
      </c>
      <c r="C40" s="157">
        <v>5187779</v>
      </c>
      <c r="D40" s="157">
        <v>25</v>
      </c>
      <c r="E40" s="157" t="s">
        <v>130</v>
      </c>
      <c r="F40" s="157" t="s">
        <v>120</v>
      </c>
      <c r="G40" s="158" t="s">
        <v>128</v>
      </c>
      <c r="H40" s="159" t="s">
        <v>60</v>
      </c>
      <c r="I40" s="160" t="str">
        <f t="shared" si="1"/>
        <v>5187779-25</v>
      </c>
      <c r="J40" s="161">
        <v>82.29</v>
      </c>
      <c r="K40" s="161">
        <v>107.81</v>
      </c>
    </row>
    <row r="41" spans="1:11">
      <c r="A41" s="157" t="s">
        <v>156</v>
      </c>
      <c r="B41" s="157" t="str">
        <f t="shared" si="0"/>
        <v>Up To 5/8"
Up To 15.875mm-5-6" OAL-&lt;= 3 x D</v>
      </c>
      <c r="C41" s="157">
        <v>5187779</v>
      </c>
      <c r="D41" s="157">
        <v>50</v>
      </c>
      <c r="E41" s="157" t="s">
        <v>130</v>
      </c>
      <c r="F41" s="157" t="s">
        <v>120</v>
      </c>
      <c r="G41" s="158" t="s">
        <v>128</v>
      </c>
      <c r="H41" s="159" t="s">
        <v>60</v>
      </c>
      <c r="I41" s="160" t="str">
        <f t="shared" si="1"/>
        <v>5187779-50</v>
      </c>
      <c r="J41" s="161">
        <v>79.78</v>
      </c>
      <c r="K41" s="161">
        <v>104.5</v>
      </c>
    </row>
    <row r="42" spans="1:11">
      <c r="A42" s="157" t="s">
        <v>156</v>
      </c>
      <c r="B42" s="157" t="str">
        <f t="shared" si="0"/>
        <v>Up To 5/8"
Up To 15.875mm-5-6" OAL-&lt;= 3 x D</v>
      </c>
      <c r="C42" s="157">
        <v>5187779</v>
      </c>
      <c r="D42" s="157">
        <v>75</v>
      </c>
      <c r="E42" s="157" t="s">
        <v>130</v>
      </c>
      <c r="F42" s="157" t="s">
        <v>120</v>
      </c>
      <c r="G42" s="158" t="s">
        <v>128</v>
      </c>
      <c r="H42" s="159" t="s">
        <v>60</v>
      </c>
      <c r="I42" s="160" t="str">
        <f t="shared" si="1"/>
        <v>5187779-75</v>
      </c>
      <c r="J42" s="161">
        <v>78.099999999999994</v>
      </c>
      <c r="K42" s="161">
        <v>102.31</v>
      </c>
    </row>
    <row r="43" spans="1:11">
      <c r="A43" s="157" t="s">
        <v>156</v>
      </c>
      <c r="B43" s="157" t="str">
        <f t="shared" si="0"/>
        <v>Up To 5/8"
Up To 15.875mm-5-6" OAL-&lt;= 3 x D</v>
      </c>
      <c r="C43" s="157">
        <v>5187779</v>
      </c>
      <c r="D43" s="157">
        <v>100</v>
      </c>
      <c r="E43" s="157" t="s">
        <v>130</v>
      </c>
      <c r="F43" s="157" t="s">
        <v>120</v>
      </c>
      <c r="G43" s="158" t="s">
        <v>128</v>
      </c>
      <c r="H43" s="159" t="s">
        <v>60</v>
      </c>
      <c r="I43" s="160" t="str">
        <f t="shared" si="1"/>
        <v>5187779-100</v>
      </c>
      <c r="J43" s="161">
        <v>75.58</v>
      </c>
      <c r="K43" s="161">
        <v>99.01</v>
      </c>
    </row>
    <row r="44" spans="1:11">
      <c r="A44" s="157" t="s">
        <v>156</v>
      </c>
      <c r="B44" s="157" t="str">
        <f t="shared" si="0"/>
        <v>Up To 3/4"
Up To 19.06mm-5-6" OAL-&lt;= 3 x D</v>
      </c>
      <c r="C44" s="157">
        <v>5187820</v>
      </c>
      <c r="D44" s="157">
        <v>1</v>
      </c>
      <c r="E44" s="157" t="s">
        <v>131</v>
      </c>
      <c r="F44" s="157" t="s">
        <v>122</v>
      </c>
      <c r="G44" s="158" t="s">
        <v>128</v>
      </c>
      <c r="H44" s="159" t="s">
        <v>60</v>
      </c>
      <c r="I44" s="160" t="str">
        <f t="shared" si="1"/>
        <v>5187820-1</v>
      </c>
      <c r="J44" s="161">
        <v>124.98</v>
      </c>
      <c r="K44" s="161">
        <v>163.72</v>
      </c>
    </row>
    <row r="45" spans="1:11">
      <c r="A45" s="162" t="s">
        <v>156</v>
      </c>
      <c r="B45" s="157" t="str">
        <f t="shared" si="0"/>
        <v>Up To 3/4"
Up To 19.06mm-5-6" OAL-&lt;= 3 x D</v>
      </c>
      <c r="C45" s="162">
        <v>5187820</v>
      </c>
      <c r="D45" s="162">
        <v>5</v>
      </c>
      <c r="E45" s="157" t="s">
        <v>131</v>
      </c>
      <c r="F45" s="157" t="s">
        <v>122</v>
      </c>
      <c r="G45" s="158" t="s">
        <v>128</v>
      </c>
      <c r="H45" s="159" t="s">
        <v>60</v>
      </c>
      <c r="I45" s="160" t="str">
        <f t="shared" si="1"/>
        <v>5187820-5</v>
      </c>
      <c r="J45" s="161">
        <v>99.98</v>
      </c>
      <c r="K45" s="161">
        <v>130.97999999999999</v>
      </c>
    </row>
    <row r="46" spans="1:11">
      <c r="A46" s="157" t="s">
        <v>156</v>
      </c>
      <c r="B46" s="157" t="str">
        <f t="shared" si="0"/>
        <v>Up To 3/4"
Up To 19.06mm-5-6" OAL-&lt;= 3 x D</v>
      </c>
      <c r="C46" s="157">
        <v>5187820</v>
      </c>
      <c r="D46" s="157">
        <v>25</v>
      </c>
      <c r="E46" s="157" t="s">
        <v>131</v>
      </c>
      <c r="F46" s="157" t="s">
        <v>122</v>
      </c>
      <c r="G46" s="158" t="s">
        <v>128</v>
      </c>
      <c r="H46" s="159" t="s">
        <v>60</v>
      </c>
      <c r="I46" s="160" t="str">
        <f t="shared" si="1"/>
        <v>5187820-25</v>
      </c>
      <c r="J46" s="161">
        <v>97.97</v>
      </c>
      <c r="K46" s="161">
        <v>128.34</v>
      </c>
    </row>
    <row r="47" spans="1:11">
      <c r="A47" s="157" t="s">
        <v>156</v>
      </c>
      <c r="B47" s="157" t="str">
        <f t="shared" si="0"/>
        <v>Up To 3/4"
Up To 19.06mm-5-6" OAL-&lt;= 3 x D</v>
      </c>
      <c r="C47" s="157">
        <v>5187820</v>
      </c>
      <c r="D47" s="157">
        <v>50</v>
      </c>
      <c r="E47" s="157" t="s">
        <v>131</v>
      </c>
      <c r="F47" s="157" t="s">
        <v>122</v>
      </c>
      <c r="G47" s="158" t="s">
        <v>128</v>
      </c>
      <c r="H47" s="159" t="s">
        <v>60</v>
      </c>
      <c r="I47" s="160" t="str">
        <f t="shared" si="1"/>
        <v>5187820-50</v>
      </c>
      <c r="J47" s="161">
        <v>94.98</v>
      </c>
      <c r="K47" s="161">
        <v>124.43</v>
      </c>
    </row>
    <row r="48" spans="1:11">
      <c r="A48" s="157" t="s">
        <v>156</v>
      </c>
      <c r="B48" s="157" t="str">
        <f t="shared" si="0"/>
        <v>Up To 3/4"
Up To 19.06mm-5-6" OAL-&lt;= 3 x D</v>
      </c>
      <c r="C48" s="157">
        <v>5187820</v>
      </c>
      <c r="D48" s="157">
        <v>75</v>
      </c>
      <c r="E48" s="157" t="s">
        <v>131</v>
      </c>
      <c r="F48" s="157" t="s">
        <v>122</v>
      </c>
      <c r="G48" s="158" t="s">
        <v>128</v>
      </c>
      <c r="H48" s="159" t="s">
        <v>60</v>
      </c>
      <c r="I48" s="160" t="str">
        <f t="shared" si="1"/>
        <v>5187820-75</v>
      </c>
      <c r="J48" s="161">
        <v>92.98</v>
      </c>
      <c r="K48" s="161">
        <v>121.81</v>
      </c>
    </row>
    <row r="49" spans="1:11">
      <c r="A49" s="157" t="s">
        <v>156</v>
      </c>
      <c r="B49" s="157" t="str">
        <f t="shared" si="0"/>
        <v>Up To 3/4"
Up To 19.06mm-5-6" OAL-&lt;= 3 x D</v>
      </c>
      <c r="C49" s="157">
        <v>5187820</v>
      </c>
      <c r="D49" s="157">
        <v>100</v>
      </c>
      <c r="E49" s="157" t="s">
        <v>131</v>
      </c>
      <c r="F49" s="157" t="s">
        <v>122</v>
      </c>
      <c r="G49" s="158" t="s">
        <v>128</v>
      </c>
      <c r="H49" s="159" t="s">
        <v>60</v>
      </c>
      <c r="I49" s="160" t="str">
        <f t="shared" si="1"/>
        <v>5187820-100</v>
      </c>
      <c r="J49" s="161">
        <v>89.97</v>
      </c>
      <c r="K49" s="161">
        <v>117.87</v>
      </c>
    </row>
    <row r="50" spans="1:11">
      <c r="A50" s="157" t="s">
        <v>156</v>
      </c>
      <c r="B50" s="157" t="str">
        <f t="shared" si="0"/>
        <v>Up To 1"
Up To 25.4mm-5-6" OAL-&lt;= 3 x D</v>
      </c>
      <c r="C50" s="157">
        <v>5195573</v>
      </c>
      <c r="D50" s="157">
        <v>1</v>
      </c>
      <c r="E50" s="157" t="s">
        <v>132</v>
      </c>
      <c r="F50" s="157" t="s">
        <v>124</v>
      </c>
      <c r="G50" s="158" t="s">
        <v>128</v>
      </c>
      <c r="H50" s="159" t="s">
        <v>60</v>
      </c>
      <c r="I50" s="160" t="str">
        <f t="shared" si="1"/>
        <v>5195573-1</v>
      </c>
      <c r="J50" s="161">
        <v>175.81</v>
      </c>
      <c r="K50" s="161">
        <v>230.31</v>
      </c>
    </row>
    <row r="51" spans="1:11">
      <c r="A51" s="162" t="s">
        <v>156</v>
      </c>
      <c r="B51" s="157" t="str">
        <f t="shared" si="0"/>
        <v>Up To 1"
Up To 25.4mm-5-6" OAL-&lt;= 3 x D</v>
      </c>
      <c r="C51" s="162">
        <v>5195573</v>
      </c>
      <c r="D51" s="162">
        <v>5</v>
      </c>
      <c r="E51" s="157" t="s">
        <v>132</v>
      </c>
      <c r="F51" s="157" t="s">
        <v>124</v>
      </c>
      <c r="G51" s="158" t="s">
        <v>128</v>
      </c>
      <c r="H51" s="159" t="s">
        <v>60</v>
      </c>
      <c r="I51" s="160" t="str">
        <f t="shared" si="1"/>
        <v>5195573-5</v>
      </c>
      <c r="J51" s="161">
        <v>140.65</v>
      </c>
      <c r="K51" s="161">
        <v>184.25</v>
      </c>
    </row>
    <row r="52" spans="1:11">
      <c r="A52" s="157" t="s">
        <v>156</v>
      </c>
      <c r="B52" s="157" t="str">
        <f t="shared" si="0"/>
        <v>Up To 1"
Up To 25.4mm-5-6" OAL-&lt;= 3 x D</v>
      </c>
      <c r="C52" s="157">
        <v>5195573</v>
      </c>
      <c r="D52" s="157">
        <v>25</v>
      </c>
      <c r="E52" s="157" t="s">
        <v>132</v>
      </c>
      <c r="F52" s="157" t="s">
        <v>124</v>
      </c>
      <c r="G52" s="158" t="s">
        <v>128</v>
      </c>
      <c r="H52" s="159" t="s">
        <v>60</v>
      </c>
      <c r="I52" s="160" t="str">
        <f t="shared" si="1"/>
        <v>5195573-25</v>
      </c>
      <c r="J52" s="161">
        <v>137.83000000000001</v>
      </c>
      <c r="K52" s="161">
        <v>180.56</v>
      </c>
    </row>
    <row r="53" spans="1:11">
      <c r="A53" s="157" t="s">
        <v>156</v>
      </c>
      <c r="B53" s="157" t="str">
        <f t="shared" si="0"/>
        <v>Up To 1"
Up To 25.4mm-5-6" OAL-&lt;= 3 x D</v>
      </c>
      <c r="C53" s="157">
        <v>5195573</v>
      </c>
      <c r="D53" s="157">
        <v>50</v>
      </c>
      <c r="E53" s="157" t="s">
        <v>132</v>
      </c>
      <c r="F53" s="157" t="s">
        <v>124</v>
      </c>
      <c r="G53" s="158" t="s">
        <v>128</v>
      </c>
      <c r="H53" s="159" t="s">
        <v>60</v>
      </c>
      <c r="I53" s="160" t="str">
        <f t="shared" si="1"/>
        <v>5195573-50</v>
      </c>
      <c r="J53" s="161">
        <v>133.62</v>
      </c>
      <c r="K53" s="161">
        <v>175.04</v>
      </c>
    </row>
    <row r="54" spans="1:11">
      <c r="A54" s="157" t="s">
        <v>156</v>
      </c>
      <c r="B54" s="157" t="str">
        <f t="shared" si="0"/>
        <v>Up To 1"
Up To 25.4mm-5-6" OAL-&lt;= 3 x D</v>
      </c>
      <c r="C54" s="157">
        <v>5195573</v>
      </c>
      <c r="D54" s="157">
        <v>75</v>
      </c>
      <c r="E54" s="157" t="s">
        <v>132</v>
      </c>
      <c r="F54" s="157" t="s">
        <v>124</v>
      </c>
      <c r="G54" s="158" t="s">
        <v>128</v>
      </c>
      <c r="H54" s="159" t="s">
        <v>60</v>
      </c>
      <c r="I54" s="160" t="str">
        <f t="shared" si="1"/>
        <v>5195573-75</v>
      </c>
      <c r="J54" s="161">
        <v>130.80000000000001</v>
      </c>
      <c r="K54" s="161">
        <v>171.35</v>
      </c>
    </row>
    <row r="55" spans="1:11">
      <c r="A55" s="157" t="s">
        <v>156</v>
      </c>
      <c r="B55" s="157" t="str">
        <f t="shared" si="0"/>
        <v>Up To 1"
Up To 25.4mm-5-6" OAL-&lt;= 3 x D</v>
      </c>
      <c r="C55" s="157">
        <v>5195573</v>
      </c>
      <c r="D55" s="157">
        <v>100</v>
      </c>
      <c r="E55" s="157" t="s">
        <v>132</v>
      </c>
      <c r="F55" s="157" t="s">
        <v>124</v>
      </c>
      <c r="G55" s="158" t="s">
        <v>128</v>
      </c>
      <c r="H55" s="159" t="s">
        <v>60</v>
      </c>
      <c r="I55" s="160" t="str">
        <f t="shared" si="1"/>
        <v>5195573-100</v>
      </c>
      <c r="J55" s="161">
        <v>126.58</v>
      </c>
      <c r="K55" s="161">
        <v>165.82</v>
      </c>
    </row>
    <row r="56" spans="1:11">
      <c r="A56" s="157" t="s">
        <v>156</v>
      </c>
      <c r="B56" s="157" t="str">
        <f t="shared" si="0"/>
        <v>Up To 1-1/4”
Up To 31.75mm-5-6" OAL-&lt;= 3 x D</v>
      </c>
      <c r="C56" s="157">
        <v>5195633</v>
      </c>
      <c r="D56" s="157">
        <v>1</v>
      </c>
      <c r="E56" s="157" t="s">
        <v>133</v>
      </c>
      <c r="F56" s="157" t="s">
        <v>126</v>
      </c>
      <c r="G56" s="158" t="s">
        <v>128</v>
      </c>
      <c r="H56" s="159" t="s">
        <v>60</v>
      </c>
      <c r="I56" s="160" t="str">
        <f t="shared" si="1"/>
        <v>5195633-1</v>
      </c>
      <c r="J56" s="161">
        <v>233.66</v>
      </c>
      <c r="K56" s="161">
        <v>306.10000000000002</v>
      </c>
    </row>
    <row r="57" spans="1:11">
      <c r="A57" s="162" t="s">
        <v>156</v>
      </c>
      <c r="B57" s="157" t="str">
        <f t="shared" si="0"/>
        <v>Up To 1-1/4”
Up To 31.75mm-5-6" OAL-&lt;= 3 x D</v>
      </c>
      <c r="C57" s="162">
        <v>5195633</v>
      </c>
      <c r="D57" s="162">
        <v>5</v>
      </c>
      <c r="E57" s="157" t="s">
        <v>133</v>
      </c>
      <c r="F57" s="157" t="s">
        <v>126</v>
      </c>
      <c r="G57" s="158" t="s">
        <v>128</v>
      </c>
      <c r="H57" s="159" t="s">
        <v>60</v>
      </c>
      <c r="I57" s="160" t="str">
        <f t="shared" si="1"/>
        <v>5195633-5</v>
      </c>
      <c r="J57" s="161">
        <v>186.93</v>
      </c>
      <c r="K57" s="161">
        <v>244.88</v>
      </c>
    </row>
    <row r="58" spans="1:11">
      <c r="A58" s="157" t="s">
        <v>156</v>
      </c>
      <c r="B58" s="157" t="str">
        <f t="shared" si="0"/>
        <v>Up To 1-1/4”
Up To 31.75mm-5-6" OAL-&lt;= 3 x D</v>
      </c>
      <c r="C58" s="157">
        <v>5195633</v>
      </c>
      <c r="D58" s="157">
        <v>25</v>
      </c>
      <c r="E58" s="157" t="s">
        <v>133</v>
      </c>
      <c r="F58" s="157" t="s">
        <v>126</v>
      </c>
      <c r="G58" s="158" t="s">
        <v>128</v>
      </c>
      <c r="H58" s="159" t="s">
        <v>60</v>
      </c>
      <c r="I58" s="160" t="str">
        <f t="shared" si="1"/>
        <v>5195633-25</v>
      </c>
      <c r="J58" s="161">
        <v>183.18</v>
      </c>
      <c r="K58" s="161">
        <v>239.98</v>
      </c>
    </row>
    <row r="59" spans="1:11">
      <c r="A59" s="157" t="s">
        <v>156</v>
      </c>
      <c r="B59" s="157" t="str">
        <f t="shared" si="0"/>
        <v>Up To 1-1/4”
Up To 31.75mm-5-6" OAL-&lt;= 3 x D</v>
      </c>
      <c r="C59" s="157">
        <v>5195633</v>
      </c>
      <c r="D59" s="157">
        <v>50</v>
      </c>
      <c r="E59" s="157" t="s">
        <v>133</v>
      </c>
      <c r="F59" s="157" t="s">
        <v>126</v>
      </c>
      <c r="G59" s="158" t="s">
        <v>128</v>
      </c>
      <c r="H59" s="159" t="s">
        <v>60</v>
      </c>
      <c r="I59" s="160" t="str">
        <f t="shared" si="1"/>
        <v>5195633-50</v>
      </c>
      <c r="J59" s="161">
        <v>177.59</v>
      </c>
      <c r="K59" s="161">
        <v>232.64</v>
      </c>
    </row>
    <row r="60" spans="1:11">
      <c r="A60" s="157" t="s">
        <v>156</v>
      </c>
      <c r="B60" s="157" t="str">
        <f t="shared" si="0"/>
        <v>Up To 1-1/4”
Up To 31.75mm-5-6" OAL-&lt;= 3 x D</v>
      </c>
      <c r="C60" s="157">
        <v>5195633</v>
      </c>
      <c r="D60" s="157">
        <v>75</v>
      </c>
      <c r="E60" s="157" t="s">
        <v>133</v>
      </c>
      <c r="F60" s="157" t="s">
        <v>126</v>
      </c>
      <c r="G60" s="158" t="s">
        <v>128</v>
      </c>
      <c r="H60" s="159" t="s">
        <v>60</v>
      </c>
      <c r="I60" s="160" t="str">
        <f t="shared" si="1"/>
        <v>5195633-75</v>
      </c>
      <c r="J60" s="161">
        <v>173.84</v>
      </c>
      <c r="K60" s="161">
        <v>227.73</v>
      </c>
    </row>
    <row r="61" spans="1:11">
      <c r="A61" s="157" t="s">
        <v>156</v>
      </c>
      <c r="B61" s="157" t="str">
        <f t="shared" si="0"/>
        <v>Up To 1-1/4”
Up To 31.75mm-5-6" OAL-&lt;= 3 x D</v>
      </c>
      <c r="C61" s="157">
        <v>5195633</v>
      </c>
      <c r="D61" s="157">
        <v>100</v>
      </c>
      <c r="E61" s="157" t="s">
        <v>133</v>
      </c>
      <c r="F61" s="157" t="s">
        <v>126</v>
      </c>
      <c r="G61" s="158" t="s">
        <v>128</v>
      </c>
      <c r="H61" s="159" t="s">
        <v>60</v>
      </c>
      <c r="I61" s="160" t="str">
        <f t="shared" si="1"/>
        <v>5195633-100</v>
      </c>
      <c r="J61" s="161">
        <v>168.23</v>
      </c>
      <c r="K61" s="161">
        <v>220.38</v>
      </c>
    </row>
    <row r="62" spans="1:11">
      <c r="A62" s="157" t="s">
        <v>156</v>
      </c>
      <c r="B62" s="157" t="str">
        <f t="shared" si="0"/>
        <v>Up to 1/2"
Up To 12.7mm-3-4" OAL-&gt; 3 x D</v>
      </c>
      <c r="C62" s="157">
        <v>5195711</v>
      </c>
      <c r="D62" s="157">
        <v>1</v>
      </c>
      <c r="E62" s="157" t="s">
        <v>138</v>
      </c>
      <c r="F62" s="157" t="s">
        <v>118</v>
      </c>
      <c r="G62" s="158" t="s">
        <v>116</v>
      </c>
      <c r="H62" s="159" t="s">
        <v>61</v>
      </c>
      <c r="I62" s="160" t="str">
        <f t="shared" si="1"/>
        <v>5195711-1</v>
      </c>
      <c r="J62" s="161">
        <v>80.819999999999993</v>
      </c>
      <c r="K62" s="161">
        <v>105.88</v>
      </c>
    </row>
    <row r="63" spans="1:11">
      <c r="A63" s="162" t="s">
        <v>156</v>
      </c>
      <c r="B63" s="157" t="str">
        <f t="shared" si="0"/>
        <v>Up to 1/2"
Up To 12.7mm-3-4" OAL-&gt; 3 x D</v>
      </c>
      <c r="C63" s="162">
        <v>5195711</v>
      </c>
      <c r="D63" s="162">
        <v>10</v>
      </c>
      <c r="E63" s="157" t="s">
        <v>138</v>
      </c>
      <c r="F63" s="157" t="s">
        <v>118</v>
      </c>
      <c r="G63" s="158" t="s">
        <v>116</v>
      </c>
      <c r="H63" s="159" t="s">
        <v>61</v>
      </c>
      <c r="I63" s="160" t="str">
        <f t="shared" si="1"/>
        <v>5195711-10</v>
      </c>
      <c r="J63" s="161">
        <v>64.66</v>
      </c>
      <c r="K63" s="161">
        <v>84.7</v>
      </c>
    </row>
    <row r="64" spans="1:11">
      <c r="A64" s="157" t="s">
        <v>156</v>
      </c>
      <c r="B64" s="157" t="str">
        <f t="shared" si="0"/>
        <v>Up to 1/2"
Up To 12.7mm-3-4" OAL-&gt; 3 x D</v>
      </c>
      <c r="C64" s="157">
        <v>5195711</v>
      </c>
      <c r="D64" s="157">
        <v>25</v>
      </c>
      <c r="E64" s="157" t="s">
        <v>138</v>
      </c>
      <c r="F64" s="157" t="s">
        <v>118</v>
      </c>
      <c r="G64" s="158" t="s">
        <v>116</v>
      </c>
      <c r="H64" s="159" t="s">
        <v>61</v>
      </c>
      <c r="I64" s="160" t="str">
        <f t="shared" si="1"/>
        <v>5195711-25</v>
      </c>
      <c r="J64" s="161">
        <v>63.36</v>
      </c>
      <c r="K64" s="161">
        <v>83.01</v>
      </c>
    </row>
    <row r="65" spans="1:11">
      <c r="A65" s="157" t="s">
        <v>156</v>
      </c>
      <c r="B65" s="157" t="str">
        <f t="shared" si="0"/>
        <v>Up to 1/2"
Up To 12.7mm-3-4" OAL-&gt; 3 x D</v>
      </c>
      <c r="C65" s="157">
        <v>5195711</v>
      </c>
      <c r="D65" s="157">
        <v>50</v>
      </c>
      <c r="E65" s="157" t="s">
        <v>138</v>
      </c>
      <c r="F65" s="157" t="s">
        <v>118</v>
      </c>
      <c r="G65" s="158" t="s">
        <v>116</v>
      </c>
      <c r="H65" s="159" t="s">
        <v>61</v>
      </c>
      <c r="I65" s="160" t="str">
        <f t="shared" si="1"/>
        <v>5195711-50</v>
      </c>
      <c r="J65" s="161">
        <v>61.43</v>
      </c>
      <c r="K65" s="161">
        <v>80.47</v>
      </c>
    </row>
    <row r="66" spans="1:11">
      <c r="A66" s="157" t="s">
        <v>156</v>
      </c>
      <c r="B66" s="157" t="str">
        <f t="shared" si="0"/>
        <v>Up to 1/2"
Up To 12.7mm-3-4" OAL-&gt; 3 x D</v>
      </c>
      <c r="C66" s="157">
        <v>5195711</v>
      </c>
      <c r="D66" s="157">
        <v>75</v>
      </c>
      <c r="E66" s="157" t="s">
        <v>138</v>
      </c>
      <c r="F66" s="157" t="s">
        <v>118</v>
      </c>
      <c r="G66" s="158" t="s">
        <v>116</v>
      </c>
      <c r="H66" s="159" t="s">
        <v>61</v>
      </c>
      <c r="I66" s="160" t="str">
        <f t="shared" si="1"/>
        <v>5195711-75</v>
      </c>
      <c r="J66" s="161">
        <v>60.13</v>
      </c>
      <c r="K66" s="161">
        <v>78.77</v>
      </c>
    </row>
    <row r="67" spans="1:11">
      <c r="A67" s="157" t="s">
        <v>156</v>
      </c>
      <c r="B67" s="157" t="str">
        <f t="shared" ref="B67:B130" si="2">F67&amp;"-"&amp;G67&amp;"-"&amp;H67</f>
        <v>Up to 1/2"
Up To 12.7mm-3-4" OAL-&gt; 3 x D</v>
      </c>
      <c r="C67" s="157">
        <v>5195711</v>
      </c>
      <c r="D67" s="157">
        <v>100</v>
      </c>
      <c r="E67" s="157" t="s">
        <v>138</v>
      </c>
      <c r="F67" s="157" t="s">
        <v>118</v>
      </c>
      <c r="G67" s="158" t="s">
        <v>116</v>
      </c>
      <c r="H67" s="159" t="s">
        <v>61</v>
      </c>
      <c r="I67" s="160" t="str">
        <f t="shared" ref="I67:I130" si="3">C67&amp;"-"&amp;D67</f>
        <v>5195711-100</v>
      </c>
      <c r="J67" s="161">
        <v>58.19</v>
      </c>
      <c r="K67" s="161">
        <v>76.23</v>
      </c>
    </row>
    <row r="68" spans="1:11">
      <c r="A68" s="157" t="s">
        <v>156</v>
      </c>
      <c r="B68" s="157" t="str">
        <f t="shared" si="2"/>
        <v>Up To 5/8"
Up To 15.875mm-3-4" OAL-&gt; 3 x D</v>
      </c>
      <c r="C68" s="157">
        <v>5195712</v>
      </c>
      <c r="D68" s="157">
        <v>1</v>
      </c>
      <c r="E68" s="157" t="s">
        <v>139</v>
      </c>
      <c r="F68" s="157" t="s">
        <v>120</v>
      </c>
      <c r="G68" s="158" t="s">
        <v>116</v>
      </c>
      <c r="H68" s="159" t="s">
        <v>61</v>
      </c>
      <c r="I68" s="160" t="str">
        <f t="shared" si="3"/>
        <v>5195712-1</v>
      </c>
      <c r="J68" s="161">
        <v>109.99</v>
      </c>
      <c r="K68" s="161">
        <v>144.08000000000001</v>
      </c>
    </row>
    <row r="69" spans="1:11">
      <c r="A69" s="162" t="s">
        <v>156</v>
      </c>
      <c r="B69" s="157" t="str">
        <f t="shared" si="2"/>
        <v>Up To 5/8"
Up To 15.875mm-3-4" OAL-&gt; 3 x D</v>
      </c>
      <c r="C69" s="162">
        <v>5195712</v>
      </c>
      <c r="D69" s="162">
        <v>5</v>
      </c>
      <c r="E69" s="157" t="s">
        <v>139</v>
      </c>
      <c r="F69" s="157" t="s">
        <v>120</v>
      </c>
      <c r="G69" s="158" t="s">
        <v>116</v>
      </c>
      <c r="H69" s="159" t="s">
        <v>61</v>
      </c>
      <c r="I69" s="160" t="str">
        <f t="shared" si="3"/>
        <v>5195712-5</v>
      </c>
      <c r="J69" s="161">
        <v>87.99</v>
      </c>
      <c r="K69" s="161">
        <v>115.26</v>
      </c>
    </row>
    <row r="70" spans="1:11">
      <c r="A70" s="157" t="s">
        <v>156</v>
      </c>
      <c r="B70" s="157" t="str">
        <f t="shared" si="2"/>
        <v>Up To 5/8"
Up To 15.875mm-3-4" OAL-&gt; 3 x D</v>
      </c>
      <c r="C70" s="157">
        <v>5195712</v>
      </c>
      <c r="D70" s="157">
        <v>25</v>
      </c>
      <c r="E70" s="157" t="s">
        <v>139</v>
      </c>
      <c r="F70" s="157" t="s">
        <v>120</v>
      </c>
      <c r="G70" s="158" t="s">
        <v>116</v>
      </c>
      <c r="H70" s="159" t="s">
        <v>61</v>
      </c>
      <c r="I70" s="160" t="str">
        <f t="shared" si="3"/>
        <v>5195712-25</v>
      </c>
      <c r="J70" s="161">
        <v>86.22</v>
      </c>
      <c r="K70" s="161">
        <v>112.94</v>
      </c>
    </row>
    <row r="71" spans="1:11">
      <c r="A71" s="157" t="s">
        <v>156</v>
      </c>
      <c r="B71" s="157" t="str">
        <f t="shared" si="2"/>
        <v>Up To 5/8"
Up To 15.875mm-3-4" OAL-&gt; 3 x D</v>
      </c>
      <c r="C71" s="157">
        <v>5195712</v>
      </c>
      <c r="D71" s="157">
        <v>50</v>
      </c>
      <c r="E71" s="157" t="s">
        <v>139</v>
      </c>
      <c r="F71" s="157" t="s">
        <v>120</v>
      </c>
      <c r="G71" s="158" t="s">
        <v>116</v>
      </c>
      <c r="H71" s="159" t="s">
        <v>61</v>
      </c>
      <c r="I71" s="160" t="str">
        <f t="shared" si="3"/>
        <v>5195712-50</v>
      </c>
      <c r="J71" s="161">
        <v>83.6</v>
      </c>
      <c r="K71" s="161">
        <v>109.51</v>
      </c>
    </row>
    <row r="72" spans="1:11">
      <c r="A72" s="157" t="s">
        <v>156</v>
      </c>
      <c r="B72" s="157" t="str">
        <f t="shared" si="2"/>
        <v>Up To 5/8"
Up To 15.875mm-3-4" OAL-&gt; 3 x D</v>
      </c>
      <c r="C72" s="157">
        <v>5195712</v>
      </c>
      <c r="D72" s="157">
        <v>75</v>
      </c>
      <c r="E72" s="157" t="s">
        <v>139</v>
      </c>
      <c r="F72" s="157" t="s">
        <v>120</v>
      </c>
      <c r="G72" s="158" t="s">
        <v>116</v>
      </c>
      <c r="H72" s="159" t="s">
        <v>61</v>
      </c>
      <c r="I72" s="160" t="str">
        <f t="shared" si="3"/>
        <v>5195712-75</v>
      </c>
      <c r="J72" s="161">
        <v>81.83</v>
      </c>
      <c r="K72" s="161">
        <v>107.19</v>
      </c>
    </row>
    <row r="73" spans="1:11">
      <c r="A73" s="157" t="s">
        <v>156</v>
      </c>
      <c r="B73" s="157" t="str">
        <f t="shared" si="2"/>
        <v>Up To 5/8"
Up To 15.875mm-3-4" OAL-&gt; 3 x D</v>
      </c>
      <c r="C73" s="157">
        <v>5195712</v>
      </c>
      <c r="D73" s="157">
        <v>100</v>
      </c>
      <c r="E73" s="157" t="s">
        <v>139</v>
      </c>
      <c r="F73" s="157" t="s">
        <v>120</v>
      </c>
      <c r="G73" s="158" t="s">
        <v>116</v>
      </c>
      <c r="H73" s="159" t="s">
        <v>61</v>
      </c>
      <c r="I73" s="160" t="str">
        <f t="shared" si="3"/>
        <v>5195712-100</v>
      </c>
      <c r="J73" s="161">
        <v>79.19</v>
      </c>
      <c r="K73" s="161">
        <v>103.74</v>
      </c>
    </row>
    <row r="74" spans="1:11">
      <c r="A74" s="157" t="s">
        <v>156</v>
      </c>
      <c r="B74" s="157" t="str">
        <f t="shared" si="2"/>
        <v>Up To 3/4"
Up To 19.06mm-3-4" OAL-&gt; 3 x D</v>
      </c>
      <c r="C74" s="157">
        <v>5195713</v>
      </c>
      <c r="D74" s="157">
        <v>1</v>
      </c>
      <c r="E74" s="157" t="s">
        <v>140</v>
      </c>
      <c r="F74" s="157" t="s">
        <v>122</v>
      </c>
      <c r="G74" s="158" t="s">
        <v>116</v>
      </c>
      <c r="H74" s="159" t="s">
        <v>61</v>
      </c>
      <c r="I74" s="160" t="str">
        <f t="shared" si="3"/>
        <v>5195713-1</v>
      </c>
      <c r="J74" s="161">
        <v>131.63999999999999</v>
      </c>
      <c r="K74" s="161">
        <v>172.45</v>
      </c>
    </row>
    <row r="75" spans="1:11">
      <c r="A75" s="162" t="s">
        <v>156</v>
      </c>
      <c r="B75" s="157" t="str">
        <f t="shared" si="2"/>
        <v>Up To 3/4"
Up To 19.06mm-3-4" OAL-&gt; 3 x D</v>
      </c>
      <c r="C75" s="162">
        <v>5195713</v>
      </c>
      <c r="D75" s="162">
        <v>5</v>
      </c>
      <c r="E75" s="157" t="s">
        <v>140</v>
      </c>
      <c r="F75" s="157" t="s">
        <v>122</v>
      </c>
      <c r="G75" s="158" t="s">
        <v>116</v>
      </c>
      <c r="H75" s="159" t="s">
        <v>61</v>
      </c>
      <c r="I75" s="160" t="str">
        <f t="shared" si="3"/>
        <v>5195713-5</v>
      </c>
      <c r="J75" s="161">
        <v>105.31</v>
      </c>
      <c r="K75" s="161">
        <v>137.96</v>
      </c>
    </row>
    <row r="76" spans="1:11">
      <c r="A76" s="157" t="s">
        <v>156</v>
      </c>
      <c r="B76" s="157" t="str">
        <f t="shared" si="2"/>
        <v>Up To 3/4"
Up To 19.06mm-3-4" OAL-&gt; 3 x D</v>
      </c>
      <c r="C76" s="157">
        <v>5195713</v>
      </c>
      <c r="D76" s="157">
        <v>25</v>
      </c>
      <c r="E76" s="157" t="s">
        <v>140</v>
      </c>
      <c r="F76" s="157" t="s">
        <v>122</v>
      </c>
      <c r="G76" s="158" t="s">
        <v>116</v>
      </c>
      <c r="H76" s="159" t="s">
        <v>61</v>
      </c>
      <c r="I76" s="160" t="str">
        <f t="shared" si="3"/>
        <v>5195713-25</v>
      </c>
      <c r="J76" s="161">
        <v>103.22</v>
      </c>
      <c r="K76" s="161">
        <v>135.22</v>
      </c>
    </row>
    <row r="77" spans="1:11">
      <c r="A77" s="157" t="s">
        <v>156</v>
      </c>
      <c r="B77" s="157" t="str">
        <f t="shared" si="2"/>
        <v>Up To 3/4"
Up To 19.06mm-3-4" OAL-&gt; 3 x D</v>
      </c>
      <c r="C77" s="157">
        <v>5195713</v>
      </c>
      <c r="D77" s="157">
        <v>50</v>
      </c>
      <c r="E77" s="157" t="s">
        <v>140</v>
      </c>
      <c r="F77" s="157" t="s">
        <v>122</v>
      </c>
      <c r="G77" s="158" t="s">
        <v>116</v>
      </c>
      <c r="H77" s="159" t="s">
        <v>61</v>
      </c>
      <c r="I77" s="160" t="str">
        <f t="shared" si="3"/>
        <v>5195713-50</v>
      </c>
      <c r="J77" s="161">
        <v>100.05</v>
      </c>
      <c r="K77" s="161">
        <v>131.07</v>
      </c>
    </row>
    <row r="78" spans="1:11">
      <c r="A78" s="157" t="s">
        <v>156</v>
      </c>
      <c r="B78" s="157" t="str">
        <f t="shared" si="2"/>
        <v>Up To 3/4"
Up To 19.06mm-3-4" OAL-&gt; 3 x D</v>
      </c>
      <c r="C78" s="157">
        <v>5195713</v>
      </c>
      <c r="D78" s="157">
        <v>75</v>
      </c>
      <c r="E78" s="157" t="s">
        <v>140</v>
      </c>
      <c r="F78" s="157" t="s">
        <v>122</v>
      </c>
      <c r="G78" s="158" t="s">
        <v>116</v>
      </c>
      <c r="H78" s="159" t="s">
        <v>61</v>
      </c>
      <c r="I78" s="160" t="str">
        <f t="shared" si="3"/>
        <v>5195713-75</v>
      </c>
      <c r="J78" s="161">
        <v>97.94</v>
      </c>
      <c r="K78" s="161">
        <v>128.31</v>
      </c>
    </row>
    <row r="79" spans="1:11">
      <c r="A79" s="157" t="s">
        <v>156</v>
      </c>
      <c r="B79" s="157" t="str">
        <f t="shared" si="2"/>
        <v>Up To 3/4"
Up To 19.06mm-3-4" OAL-&gt; 3 x D</v>
      </c>
      <c r="C79" s="157">
        <v>5195713</v>
      </c>
      <c r="D79" s="157">
        <v>100</v>
      </c>
      <c r="E79" s="157" t="s">
        <v>140</v>
      </c>
      <c r="F79" s="157" t="s">
        <v>122</v>
      </c>
      <c r="G79" s="158" t="s">
        <v>116</v>
      </c>
      <c r="H79" s="159" t="s">
        <v>61</v>
      </c>
      <c r="I79" s="160" t="str">
        <f t="shared" si="3"/>
        <v>5195713-100</v>
      </c>
      <c r="J79" s="161">
        <v>94.77</v>
      </c>
      <c r="K79" s="161">
        <v>124.16</v>
      </c>
    </row>
    <row r="80" spans="1:11">
      <c r="A80" s="157" t="s">
        <v>156</v>
      </c>
      <c r="B80" s="157" t="str">
        <f t="shared" si="2"/>
        <v>Up To 1"
Up To 25.4mm-3-4" OAL-&gt; 3 x D</v>
      </c>
      <c r="C80" s="157">
        <v>5195714</v>
      </c>
      <c r="D80" s="157">
        <v>1</v>
      </c>
      <c r="E80" s="157" t="s">
        <v>141</v>
      </c>
      <c r="F80" s="157" t="s">
        <v>124</v>
      </c>
      <c r="G80" s="158" t="s">
        <v>116</v>
      </c>
      <c r="H80" s="159" t="s">
        <v>61</v>
      </c>
      <c r="I80" s="160" t="str">
        <f t="shared" si="3"/>
        <v>5195714-1</v>
      </c>
      <c r="J80" s="161">
        <v>199.95</v>
      </c>
      <c r="K80" s="161">
        <v>261.94</v>
      </c>
    </row>
    <row r="81" spans="1:11">
      <c r="A81" s="162" t="s">
        <v>156</v>
      </c>
      <c r="B81" s="157" t="str">
        <f t="shared" si="2"/>
        <v>Up To 1"
Up To 25.4mm-3-4" OAL-&gt; 3 x D</v>
      </c>
      <c r="C81" s="162">
        <v>5195714</v>
      </c>
      <c r="D81" s="162">
        <v>5</v>
      </c>
      <c r="E81" s="157" t="s">
        <v>141</v>
      </c>
      <c r="F81" s="157" t="s">
        <v>124</v>
      </c>
      <c r="G81" s="158" t="s">
        <v>116</v>
      </c>
      <c r="H81" s="159" t="s">
        <v>61</v>
      </c>
      <c r="I81" s="160" t="str">
        <f t="shared" si="3"/>
        <v>5195714-5</v>
      </c>
      <c r="J81" s="161">
        <v>159.96</v>
      </c>
      <c r="K81" s="161">
        <v>209.55</v>
      </c>
    </row>
    <row r="82" spans="1:11">
      <c r="A82" s="157" t="s">
        <v>156</v>
      </c>
      <c r="B82" s="157" t="str">
        <f t="shared" si="2"/>
        <v>Up To 1"
Up To 25.4mm-3-4" OAL-&gt; 3 x D</v>
      </c>
      <c r="C82" s="157">
        <v>5195714</v>
      </c>
      <c r="D82" s="157">
        <v>25</v>
      </c>
      <c r="E82" s="157" t="s">
        <v>141</v>
      </c>
      <c r="F82" s="157" t="s">
        <v>124</v>
      </c>
      <c r="G82" s="158" t="s">
        <v>116</v>
      </c>
      <c r="H82" s="159" t="s">
        <v>61</v>
      </c>
      <c r="I82" s="160" t="str">
        <f t="shared" si="3"/>
        <v>5195714-25</v>
      </c>
      <c r="J82" s="161">
        <v>156.77000000000001</v>
      </c>
      <c r="K82" s="161">
        <v>205.38</v>
      </c>
    </row>
    <row r="83" spans="1:11">
      <c r="A83" s="157" t="s">
        <v>156</v>
      </c>
      <c r="B83" s="157" t="str">
        <f t="shared" si="2"/>
        <v>Up To 1"
Up To 25.4mm-3-4" OAL-&gt; 3 x D</v>
      </c>
      <c r="C83" s="157">
        <v>5195714</v>
      </c>
      <c r="D83" s="157">
        <v>50</v>
      </c>
      <c r="E83" s="157" t="s">
        <v>141</v>
      </c>
      <c r="F83" s="157" t="s">
        <v>124</v>
      </c>
      <c r="G83" s="158" t="s">
        <v>116</v>
      </c>
      <c r="H83" s="159" t="s">
        <v>61</v>
      </c>
      <c r="I83" s="160" t="str">
        <f t="shared" si="3"/>
        <v>5195714-50</v>
      </c>
      <c r="J83" s="161">
        <v>151.96</v>
      </c>
      <c r="K83" s="161">
        <v>199.06</v>
      </c>
    </row>
    <row r="84" spans="1:11">
      <c r="A84" s="157" t="s">
        <v>156</v>
      </c>
      <c r="B84" s="157" t="str">
        <f t="shared" si="2"/>
        <v>Up To 1"
Up To 25.4mm-3-4" OAL-&gt; 3 x D</v>
      </c>
      <c r="C84" s="157">
        <v>5195714</v>
      </c>
      <c r="D84" s="157">
        <v>75</v>
      </c>
      <c r="E84" s="157" t="s">
        <v>141</v>
      </c>
      <c r="F84" s="157" t="s">
        <v>124</v>
      </c>
      <c r="G84" s="158" t="s">
        <v>116</v>
      </c>
      <c r="H84" s="159" t="s">
        <v>61</v>
      </c>
      <c r="I84" s="160" t="str">
        <f t="shared" si="3"/>
        <v>5195714-75</v>
      </c>
      <c r="J84" s="161">
        <v>148.76</v>
      </c>
      <c r="K84" s="161">
        <v>194.88</v>
      </c>
    </row>
    <row r="85" spans="1:11">
      <c r="A85" s="157" t="s">
        <v>156</v>
      </c>
      <c r="B85" s="157" t="str">
        <f t="shared" si="2"/>
        <v>Up To 1"
Up To 25.4mm-3-4" OAL-&gt; 3 x D</v>
      </c>
      <c r="C85" s="157">
        <v>5195714</v>
      </c>
      <c r="D85" s="157">
        <v>100</v>
      </c>
      <c r="E85" s="157" t="s">
        <v>141</v>
      </c>
      <c r="F85" s="157" t="s">
        <v>124</v>
      </c>
      <c r="G85" s="158" t="s">
        <v>116</v>
      </c>
      <c r="H85" s="159" t="s">
        <v>61</v>
      </c>
      <c r="I85" s="160" t="str">
        <f t="shared" si="3"/>
        <v>5195714-100</v>
      </c>
      <c r="J85" s="161">
        <v>143.97</v>
      </c>
      <c r="K85" s="161">
        <v>188.6</v>
      </c>
    </row>
    <row r="86" spans="1:11">
      <c r="A86" s="157" t="s">
        <v>156</v>
      </c>
      <c r="B86" s="157" t="str">
        <f t="shared" si="2"/>
        <v>Up To 1-1/4”
Up To 31.75mm-3-4" OAL-&gt; 3 x D</v>
      </c>
      <c r="C86" s="157">
        <v>5195715</v>
      </c>
      <c r="D86" s="157">
        <v>1</v>
      </c>
      <c r="E86" s="157" t="s">
        <v>142</v>
      </c>
      <c r="F86" s="157" t="s">
        <v>126</v>
      </c>
      <c r="G86" s="158" t="s">
        <v>116</v>
      </c>
      <c r="H86" s="159" t="s">
        <v>61</v>
      </c>
      <c r="I86" s="160" t="str">
        <f t="shared" si="3"/>
        <v>5195715-1</v>
      </c>
      <c r="J86" s="161">
        <v>265.89</v>
      </c>
      <c r="K86" s="161">
        <v>348.32</v>
      </c>
    </row>
    <row r="87" spans="1:11">
      <c r="A87" s="162" t="s">
        <v>156</v>
      </c>
      <c r="B87" s="157" t="str">
        <f t="shared" si="2"/>
        <v>Up To 1-1/4”
Up To 31.75mm-3-4" OAL-&gt; 3 x D</v>
      </c>
      <c r="C87" s="162">
        <v>5195715</v>
      </c>
      <c r="D87" s="162">
        <v>5</v>
      </c>
      <c r="E87" s="157" t="s">
        <v>142</v>
      </c>
      <c r="F87" s="157" t="s">
        <v>126</v>
      </c>
      <c r="G87" s="158" t="s">
        <v>116</v>
      </c>
      <c r="H87" s="159" t="s">
        <v>61</v>
      </c>
      <c r="I87" s="160" t="str">
        <f t="shared" si="3"/>
        <v>5195715-5</v>
      </c>
      <c r="J87" s="161">
        <v>212.71</v>
      </c>
      <c r="K87" s="161">
        <v>278.64999999999998</v>
      </c>
    </row>
    <row r="88" spans="1:11">
      <c r="A88" s="157" t="s">
        <v>156</v>
      </c>
      <c r="B88" s="157" t="str">
        <f t="shared" si="2"/>
        <v>Up To 1-1/4”
Up To 31.75mm-3-4" OAL-&gt; 3 x D</v>
      </c>
      <c r="C88" s="157">
        <v>5195715</v>
      </c>
      <c r="D88" s="157">
        <v>25</v>
      </c>
      <c r="E88" s="157" t="s">
        <v>142</v>
      </c>
      <c r="F88" s="157" t="s">
        <v>126</v>
      </c>
      <c r="G88" s="158" t="s">
        <v>116</v>
      </c>
      <c r="H88" s="159" t="s">
        <v>61</v>
      </c>
      <c r="I88" s="160" t="str">
        <f t="shared" si="3"/>
        <v>5195715-25</v>
      </c>
      <c r="J88" s="161">
        <v>208.47</v>
      </c>
      <c r="K88" s="161">
        <v>273.10000000000002</v>
      </c>
    </row>
    <row r="89" spans="1:11">
      <c r="A89" s="157" t="s">
        <v>156</v>
      </c>
      <c r="B89" s="157" t="str">
        <f t="shared" si="2"/>
        <v>Up To 1-1/4”
Up To 31.75mm-3-4" OAL-&gt; 3 x D</v>
      </c>
      <c r="C89" s="157">
        <v>5195715</v>
      </c>
      <c r="D89" s="157">
        <v>50</v>
      </c>
      <c r="E89" s="157" t="s">
        <v>142</v>
      </c>
      <c r="F89" s="157" t="s">
        <v>126</v>
      </c>
      <c r="G89" s="158" t="s">
        <v>116</v>
      </c>
      <c r="H89" s="159" t="s">
        <v>61</v>
      </c>
      <c r="I89" s="160" t="str">
        <f t="shared" si="3"/>
        <v>5195715-50</v>
      </c>
      <c r="J89" s="161">
        <v>202.08</v>
      </c>
      <c r="K89" s="161">
        <v>264.73</v>
      </c>
    </row>
    <row r="90" spans="1:11">
      <c r="A90" s="157" t="s">
        <v>156</v>
      </c>
      <c r="B90" s="157" t="str">
        <f t="shared" si="2"/>
        <v>Up To 1-1/4”
Up To 31.75mm-3-4" OAL-&gt; 3 x D</v>
      </c>
      <c r="C90" s="157">
        <v>5195715</v>
      </c>
      <c r="D90" s="157">
        <v>75</v>
      </c>
      <c r="E90" s="157" t="s">
        <v>142</v>
      </c>
      <c r="F90" s="157" t="s">
        <v>126</v>
      </c>
      <c r="G90" s="158" t="s">
        <v>116</v>
      </c>
      <c r="H90" s="159" t="s">
        <v>61</v>
      </c>
      <c r="I90" s="160" t="str">
        <f t="shared" si="3"/>
        <v>5195715-75</v>
      </c>
      <c r="J90" s="161">
        <v>197.83</v>
      </c>
      <c r="K90" s="161">
        <v>259.14999999999998</v>
      </c>
    </row>
    <row r="91" spans="1:11">
      <c r="A91" s="157" t="s">
        <v>156</v>
      </c>
      <c r="B91" s="157" t="str">
        <f t="shared" si="2"/>
        <v>Up To 1-1/4”
Up To 31.75mm-3-4" OAL-&gt; 3 x D</v>
      </c>
      <c r="C91" s="157">
        <v>5195715</v>
      </c>
      <c r="D91" s="157">
        <v>100</v>
      </c>
      <c r="E91" s="157" t="s">
        <v>142</v>
      </c>
      <c r="F91" s="157" t="s">
        <v>126</v>
      </c>
      <c r="G91" s="158" t="s">
        <v>116</v>
      </c>
      <c r="H91" s="159" t="s">
        <v>61</v>
      </c>
      <c r="I91" s="160" t="str">
        <f t="shared" si="3"/>
        <v>5195715-100</v>
      </c>
      <c r="J91" s="161">
        <v>191.44</v>
      </c>
      <c r="K91" s="161">
        <v>250.79</v>
      </c>
    </row>
    <row r="92" spans="1:11">
      <c r="A92" s="157" t="s">
        <v>156</v>
      </c>
      <c r="B92" s="157" t="str">
        <f t="shared" si="2"/>
        <v>Up to 1/2"
Up To 12.7mm-5-6" OAL-&gt; 3 x D</v>
      </c>
      <c r="C92" s="157">
        <v>5195716</v>
      </c>
      <c r="D92" s="157">
        <v>1</v>
      </c>
      <c r="E92" s="157" t="s">
        <v>144</v>
      </c>
      <c r="F92" s="157" t="s">
        <v>118</v>
      </c>
      <c r="G92" s="158" t="s">
        <v>128</v>
      </c>
      <c r="H92" s="159" t="s">
        <v>61</v>
      </c>
      <c r="I92" s="160" t="str">
        <f t="shared" si="3"/>
        <v>5195716-1</v>
      </c>
      <c r="J92" s="161">
        <v>88.32</v>
      </c>
      <c r="K92" s="161">
        <v>115.69</v>
      </c>
    </row>
    <row r="93" spans="1:11">
      <c r="A93" s="162" t="s">
        <v>156</v>
      </c>
      <c r="B93" s="157" t="str">
        <f t="shared" si="2"/>
        <v>Up to 1/2"
Up To 12.7mm-5-6" OAL-&gt; 3 x D</v>
      </c>
      <c r="C93" s="162">
        <v>5195716</v>
      </c>
      <c r="D93" s="162">
        <v>10</v>
      </c>
      <c r="E93" s="157" t="s">
        <v>144</v>
      </c>
      <c r="F93" s="157" t="s">
        <v>118</v>
      </c>
      <c r="G93" s="158" t="s">
        <v>128</v>
      </c>
      <c r="H93" s="159" t="s">
        <v>61</v>
      </c>
      <c r="I93" s="160" t="str">
        <f t="shared" si="3"/>
        <v>5195716-10</v>
      </c>
      <c r="J93" s="161">
        <v>70.66</v>
      </c>
      <c r="K93" s="161">
        <v>92.56</v>
      </c>
    </row>
    <row r="94" spans="1:11">
      <c r="A94" s="157" t="s">
        <v>156</v>
      </c>
      <c r="B94" s="157" t="str">
        <f t="shared" si="2"/>
        <v>Up to 1/2"
Up To 12.7mm-5-6" OAL-&gt; 3 x D</v>
      </c>
      <c r="C94" s="157">
        <v>5195716</v>
      </c>
      <c r="D94" s="157">
        <v>25</v>
      </c>
      <c r="E94" s="157" t="s">
        <v>144</v>
      </c>
      <c r="F94" s="157" t="s">
        <v>118</v>
      </c>
      <c r="G94" s="158" t="s">
        <v>128</v>
      </c>
      <c r="H94" s="159" t="s">
        <v>61</v>
      </c>
      <c r="I94" s="160" t="str">
        <f t="shared" si="3"/>
        <v>5195716-25</v>
      </c>
      <c r="J94" s="161">
        <v>69.23</v>
      </c>
      <c r="K94" s="161">
        <v>90.7</v>
      </c>
    </row>
    <row r="95" spans="1:11">
      <c r="A95" s="157" t="s">
        <v>156</v>
      </c>
      <c r="B95" s="157" t="str">
        <f t="shared" si="2"/>
        <v>Up to 1/2"
Up To 12.7mm-5-6" OAL-&gt; 3 x D</v>
      </c>
      <c r="C95" s="157">
        <v>5195716</v>
      </c>
      <c r="D95" s="157">
        <v>50</v>
      </c>
      <c r="E95" s="157" t="s">
        <v>144</v>
      </c>
      <c r="F95" s="157" t="s">
        <v>118</v>
      </c>
      <c r="G95" s="158" t="s">
        <v>128</v>
      </c>
      <c r="H95" s="159" t="s">
        <v>61</v>
      </c>
      <c r="I95" s="160" t="str">
        <f t="shared" si="3"/>
        <v>5195716-50</v>
      </c>
      <c r="J95" s="161">
        <v>67.11</v>
      </c>
      <c r="K95" s="161">
        <v>87.91</v>
      </c>
    </row>
    <row r="96" spans="1:11">
      <c r="A96" s="157" t="s">
        <v>156</v>
      </c>
      <c r="B96" s="157" t="str">
        <f t="shared" si="2"/>
        <v>Up to 1/2"
Up To 12.7mm-5-6" OAL-&gt; 3 x D</v>
      </c>
      <c r="C96" s="157">
        <v>5195716</v>
      </c>
      <c r="D96" s="157">
        <v>75</v>
      </c>
      <c r="E96" s="157" t="s">
        <v>144</v>
      </c>
      <c r="F96" s="157" t="s">
        <v>118</v>
      </c>
      <c r="G96" s="158" t="s">
        <v>128</v>
      </c>
      <c r="H96" s="159" t="s">
        <v>61</v>
      </c>
      <c r="I96" s="160" t="str">
        <f t="shared" si="3"/>
        <v>5195716-75</v>
      </c>
      <c r="J96" s="161">
        <v>65.7</v>
      </c>
      <c r="K96" s="161">
        <v>86.07</v>
      </c>
    </row>
    <row r="97" spans="1:11">
      <c r="A97" s="157" t="s">
        <v>156</v>
      </c>
      <c r="B97" s="157" t="str">
        <f t="shared" si="2"/>
        <v>Up to 1/2"
Up To 12.7mm-5-6" OAL-&gt; 3 x D</v>
      </c>
      <c r="C97" s="157">
        <v>5195716</v>
      </c>
      <c r="D97" s="157">
        <v>100</v>
      </c>
      <c r="E97" s="157" t="s">
        <v>144</v>
      </c>
      <c r="F97" s="157" t="s">
        <v>118</v>
      </c>
      <c r="G97" s="158" t="s">
        <v>128</v>
      </c>
      <c r="H97" s="159" t="s">
        <v>61</v>
      </c>
      <c r="I97" s="160" t="str">
        <f t="shared" si="3"/>
        <v>5195716-100</v>
      </c>
      <c r="J97" s="161">
        <v>63.58</v>
      </c>
      <c r="K97" s="161">
        <v>83.29</v>
      </c>
    </row>
    <row r="98" spans="1:11">
      <c r="A98" s="157" t="s">
        <v>156</v>
      </c>
      <c r="B98" s="157" t="str">
        <f t="shared" si="2"/>
        <v>Up To 5/8"
Up To 15.875mm-5-6" OAL-&gt; 3 x D</v>
      </c>
      <c r="C98" s="157">
        <v>5195717</v>
      </c>
      <c r="D98" s="157">
        <v>1</v>
      </c>
      <c r="E98" s="157" t="s">
        <v>145</v>
      </c>
      <c r="F98" s="157" t="s">
        <v>120</v>
      </c>
      <c r="G98" s="158" t="s">
        <v>128</v>
      </c>
      <c r="H98" s="159" t="s">
        <v>61</v>
      </c>
      <c r="I98" s="160" t="str">
        <f t="shared" si="3"/>
        <v>5195717-1</v>
      </c>
      <c r="J98" s="161">
        <v>121.64</v>
      </c>
      <c r="K98" s="161">
        <v>159.35</v>
      </c>
    </row>
    <row r="99" spans="1:11">
      <c r="A99" s="162" t="s">
        <v>156</v>
      </c>
      <c r="B99" s="157" t="str">
        <f t="shared" si="2"/>
        <v>Up To 5/8"
Up To 15.875mm-5-6" OAL-&gt; 3 x D</v>
      </c>
      <c r="C99" s="162">
        <v>5195717</v>
      </c>
      <c r="D99" s="162">
        <v>5</v>
      </c>
      <c r="E99" s="157" t="s">
        <v>145</v>
      </c>
      <c r="F99" s="157" t="s">
        <v>120</v>
      </c>
      <c r="G99" s="158" t="s">
        <v>128</v>
      </c>
      <c r="H99" s="159" t="s">
        <v>61</v>
      </c>
      <c r="I99" s="160" t="str">
        <f t="shared" si="3"/>
        <v>5195717-5</v>
      </c>
      <c r="J99" s="161">
        <v>97.32</v>
      </c>
      <c r="K99" s="161">
        <v>127.49</v>
      </c>
    </row>
    <row r="100" spans="1:11">
      <c r="A100" s="157" t="s">
        <v>156</v>
      </c>
      <c r="B100" s="157" t="str">
        <f t="shared" si="2"/>
        <v>Up To 5/8"
Up To 15.875mm-5-6" OAL-&gt; 3 x D</v>
      </c>
      <c r="C100" s="157">
        <v>5195717</v>
      </c>
      <c r="D100" s="157">
        <v>25</v>
      </c>
      <c r="E100" s="157" t="s">
        <v>145</v>
      </c>
      <c r="F100" s="157" t="s">
        <v>120</v>
      </c>
      <c r="G100" s="158" t="s">
        <v>128</v>
      </c>
      <c r="H100" s="159" t="s">
        <v>61</v>
      </c>
      <c r="I100" s="160" t="str">
        <f t="shared" si="3"/>
        <v>5195717-25</v>
      </c>
      <c r="J100" s="161">
        <v>95.36</v>
      </c>
      <c r="K100" s="161">
        <v>124.92</v>
      </c>
    </row>
    <row r="101" spans="1:11">
      <c r="A101" s="157" t="s">
        <v>156</v>
      </c>
      <c r="B101" s="157" t="str">
        <f t="shared" si="2"/>
        <v>Up To 5/8"
Up To 15.875mm-5-6" OAL-&gt; 3 x D</v>
      </c>
      <c r="C101" s="157">
        <v>5195717</v>
      </c>
      <c r="D101" s="157">
        <v>50</v>
      </c>
      <c r="E101" s="157" t="s">
        <v>145</v>
      </c>
      <c r="F101" s="157" t="s">
        <v>120</v>
      </c>
      <c r="G101" s="158" t="s">
        <v>128</v>
      </c>
      <c r="H101" s="159" t="s">
        <v>61</v>
      </c>
      <c r="I101" s="160" t="str">
        <f t="shared" si="3"/>
        <v>5195717-50</v>
      </c>
      <c r="J101" s="161">
        <v>92.46</v>
      </c>
      <c r="K101" s="161">
        <v>121.12</v>
      </c>
    </row>
    <row r="102" spans="1:11">
      <c r="A102" s="157" t="s">
        <v>156</v>
      </c>
      <c r="B102" s="157" t="str">
        <f t="shared" si="2"/>
        <v>Up To 5/8"
Up To 15.875mm-5-6" OAL-&gt; 3 x D</v>
      </c>
      <c r="C102" s="157">
        <v>5195717</v>
      </c>
      <c r="D102" s="157">
        <v>75</v>
      </c>
      <c r="E102" s="157" t="s">
        <v>145</v>
      </c>
      <c r="F102" s="157" t="s">
        <v>120</v>
      </c>
      <c r="G102" s="158" t="s">
        <v>128</v>
      </c>
      <c r="H102" s="159" t="s">
        <v>61</v>
      </c>
      <c r="I102" s="160" t="str">
        <f t="shared" si="3"/>
        <v>5195717-75</v>
      </c>
      <c r="J102" s="161">
        <v>90.49</v>
      </c>
      <c r="K102" s="161">
        <v>118.54</v>
      </c>
    </row>
    <row r="103" spans="1:11">
      <c r="A103" s="157" t="s">
        <v>156</v>
      </c>
      <c r="B103" s="157" t="str">
        <f t="shared" si="2"/>
        <v>Up To 5/8"
Up To 15.875mm-5-6" OAL-&gt; 3 x D</v>
      </c>
      <c r="C103" s="157">
        <v>5195717</v>
      </c>
      <c r="D103" s="157">
        <v>100</v>
      </c>
      <c r="E103" s="157" t="s">
        <v>145</v>
      </c>
      <c r="F103" s="157" t="s">
        <v>120</v>
      </c>
      <c r="G103" s="158" t="s">
        <v>128</v>
      </c>
      <c r="H103" s="159" t="s">
        <v>61</v>
      </c>
      <c r="I103" s="160" t="str">
        <f t="shared" si="3"/>
        <v>5195717-100</v>
      </c>
      <c r="J103" s="161">
        <v>87.57</v>
      </c>
      <c r="K103" s="161">
        <v>114.72</v>
      </c>
    </row>
    <row r="104" spans="1:11">
      <c r="A104" s="157" t="s">
        <v>156</v>
      </c>
      <c r="B104" s="157" t="str">
        <f t="shared" si="2"/>
        <v>Up To 3/4"
Up To 19.06mm-5-6" OAL-&gt; 3 x D</v>
      </c>
      <c r="C104" s="157">
        <v>5195718</v>
      </c>
      <c r="D104" s="157">
        <v>1</v>
      </c>
      <c r="E104" s="157" t="s">
        <v>146</v>
      </c>
      <c r="F104" s="157" t="s">
        <v>122</v>
      </c>
      <c r="G104" s="158" t="s">
        <v>128</v>
      </c>
      <c r="H104" s="159" t="s">
        <v>61</v>
      </c>
      <c r="I104" s="160" t="str">
        <f t="shared" si="3"/>
        <v>5195718-1</v>
      </c>
      <c r="J104" s="161">
        <v>149.13</v>
      </c>
      <c r="K104" s="161">
        <v>195.37</v>
      </c>
    </row>
    <row r="105" spans="1:11">
      <c r="A105" s="162" t="s">
        <v>156</v>
      </c>
      <c r="B105" s="157" t="str">
        <f t="shared" si="2"/>
        <v>Up To 3/4"
Up To 19.06mm-5-6" OAL-&gt; 3 x D</v>
      </c>
      <c r="C105" s="162">
        <v>5195718</v>
      </c>
      <c r="D105" s="162">
        <v>5</v>
      </c>
      <c r="E105" s="157" t="s">
        <v>146</v>
      </c>
      <c r="F105" s="157" t="s">
        <v>122</v>
      </c>
      <c r="G105" s="158" t="s">
        <v>128</v>
      </c>
      <c r="H105" s="159" t="s">
        <v>61</v>
      </c>
      <c r="I105" s="160" t="str">
        <f t="shared" si="3"/>
        <v>5195718-5</v>
      </c>
      <c r="J105" s="161">
        <v>119.3</v>
      </c>
      <c r="K105" s="161">
        <v>156.29</v>
      </c>
    </row>
    <row r="106" spans="1:11">
      <c r="A106" s="157" t="s">
        <v>156</v>
      </c>
      <c r="B106" s="157" t="str">
        <f t="shared" si="2"/>
        <v>Up To 3/4"
Up To 19.06mm-5-6" OAL-&gt; 3 x D</v>
      </c>
      <c r="C106" s="157">
        <v>5195718</v>
      </c>
      <c r="D106" s="157">
        <v>25</v>
      </c>
      <c r="E106" s="157" t="s">
        <v>146</v>
      </c>
      <c r="F106" s="157" t="s">
        <v>122</v>
      </c>
      <c r="G106" s="158" t="s">
        <v>128</v>
      </c>
      <c r="H106" s="159" t="s">
        <v>61</v>
      </c>
      <c r="I106" s="160" t="str">
        <f t="shared" si="3"/>
        <v>5195718-25</v>
      </c>
      <c r="J106" s="161">
        <v>116.91</v>
      </c>
      <c r="K106" s="161">
        <v>153.16</v>
      </c>
    </row>
    <row r="107" spans="1:11">
      <c r="A107" s="157" t="s">
        <v>156</v>
      </c>
      <c r="B107" s="157" t="str">
        <f t="shared" si="2"/>
        <v>Up To 3/4"
Up To 19.06mm-5-6" OAL-&gt; 3 x D</v>
      </c>
      <c r="C107" s="157">
        <v>5195718</v>
      </c>
      <c r="D107" s="157">
        <v>50</v>
      </c>
      <c r="E107" s="157" t="s">
        <v>146</v>
      </c>
      <c r="F107" s="157" t="s">
        <v>122</v>
      </c>
      <c r="G107" s="158" t="s">
        <v>128</v>
      </c>
      <c r="H107" s="159" t="s">
        <v>61</v>
      </c>
      <c r="I107" s="160" t="str">
        <f t="shared" si="3"/>
        <v>5195718-50</v>
      </c>
      <c r="J107" s="161">
        <v>113.33</v>
      </c>
      <c r="K107" s="161">
        <v>148.47</v>
      </c>
    </row>
    <row r="108" spans="1:11">
      <c r="A108" s="157" t="s">
        <v>156</v>
      </c>
      <c r="B108" s="157" t="str">
        <f t="shared" si="2"/>
        <v>Up To 3/4"
Up To 19.06mm-5-6" OAL-&gt; 3 x D</v>
      </c>
      <c r="C108" s="157">
        <v>5195718</v>
      </c>
      <c r="D108" s="157">
        <v>75</v>
      </c>
      <c r="E108" s="157" t="s">
        <v>146</v>
      </c>
      <c r="F108" s="157" t="s">
        <v>122</v>
      </c>
      <c r="G108" s="158" t="s">
        <v>128</v>
      </c>
      <c r="H108" s="159" t="s">
        <v>61</v>
      </c>
      <c r="I108" s="160" t="str">
        <f t="shared" si="3"/>
        <v>5195718-75</v>
      </c>
      <c r="J108" s="161">
        <v>110.95</v>
      </c>
      <c r="K108" s="161">
        <v>145.35</v>
      </c>
    </row>
    <row r="109" spans="1:11">
      <c r="A109" s="157" t="s">
        <v>156</v>
      </c>
      <c r="B109" s="157" t="str">
        <f t="shared" si="2"/>
        <v>Up To 3/4"
Up To 19.06mm-5-6" OAL-&gt; 3 x D</v>
      </c>
      <c r="C109" s="157">
        <v>5195718</v>
      </c>
      <c r="D109" s="157">
        <v>100</v>
      </c>
      <c r="E109" s="157" t="s">
        <v>146</v>
      </c>
      <c r="F109" s="157" t="s">
        <v>122</v>
      </c>
      <c r="G109" s="158" t="s">
        <v>128</v>
      </c>
      <c r="H109" s="159" t="s">
        <v>61</v>
      </c>
      <c r="I109" s="160" t="str">
        <f t="shared" si="3"/>
        <v>5195718-100</v>
      </c>
      <c r="J109" s="161">
        <v>107.37</v>
      </c>
      <c r="K109" s="161">
        <v>140.66</v>
      </c>
    </row>
    <row r="110" spans="1:11">
      <c r="A110" s="157" t="s">
        <v>156</v>
      </c>
      <c r="B110" s="157" t="str">
        <f t="shared" si="2"/>
        <v>Up To 1"
Up To 25.4mm-5-6" OAL-&gt; 3 x D</v>
      </c>
      <c r="C110" s="157">
        <v>5195719</v>
      </c>
      <c r="D110" s="157">
        <v>1</v>
      </c>
      <c r="E110" s="157" t="s">
        <v>147</v>
      </c>
      <c r="F110" s="157" t="s">
        <v>124</v>
      </c>
      <c r="G110" s="158" t="s">
        <v>128</v>
      </c>
      <c r="H110" s="159" t="s">
        <v>61</v>
      </c>
      <c r="I110" s="160" t="str">
        <f t="shared" si="3"/>
        <v>5195719-1</v>
      </c>
      <c r="J110" s="161">
        <v>216.6</v>
      </c>
      <c r="K110" s="161">
        <v>283.76</v>
      </c>
    </row>
    <row r="111" spans="1:11">
      <c r="A111" s="162" t="s">
        <v>156</v>
      </c>
      <c r="B111" s="157" t="str">
        <f t="shared" si="2"/>
        <v>Up To 1"
Up To 25.4mm-5-6" OAL-&gt; 3 x D</v>
      </c>
      <c r="C111" s="162">
        <v>5195719</v>
      </c>
      <c r="D111" s="162">
        <v>5</v>
      </c>
      <c r="E111" s="157" t="s">
        <v>147</v>
      </c>
      <c r="F111" s="157" t="s">
        <v>124</v>
      </c>
      <c r="G111" s="158" t="s">
        <v>128</v>
      </c>
      <c r="H111" s="159" t="s">
        <v>61</v>
      </c>
      <c r="I111" s="160" t="str">
        <f t="shared" si="3"/>
        <v>5195719-5</v>
      </c>
      <c r="J111" s="161">
        <v>173.29</v>
      </c>
      <c r="K111" s="161">
        <v>227.01</v>
      </c>
    </row>
    <row r="112" spans="1:11">
      <c r="A112" s="157" t="s">
        <v>156</v>
      </c>
      <c r="B112" s="157" t="str">
        <f t="shared" si="2"/>
        <v>Up To 1"
Up To 25.4mm-5-6" OAL-&gt; 3 x D</v>
      </c>
      <c r="C112" s="157">
        <v>5195719</v>
      </c>
      <c r="D112" s="157">
        <v>25</v>
      </c>
      <c r="E112" s="157" t="s">
        <v>147</v>
      </c>
      <c r="F112" s="157" t="s">
        <v>124</v>
      </c>
      <c r="G112" s="158" t="s">
        <v>128</v>
      </c>
      <c r="H112" s="159" t="s">
        <v>61</v>
      </c>
      <c r="I112" s="160" t="str">
        <f t="shared" si="3"/>
        <v>5195719-25</v>
      </c>
      <c r="J112" s="161">
        <v>169.81</v>
      </c>
      <c r="K112" s="161">
        <v>222.45</v>
      </c>
    </row>
    <row r="113" spans="1:11">
      <c r="A113" s="157" t="s">
        <v>156</v>
      </c>
      <c r="B113" s="157" t="str">
        <f t="shared" si="2"/>
        <v>Up To 1"
Up To 25.4mm-5-6" OAL-&gt; 3 x D</v>
      </c>
      <c r="C113" s="157">
        <v>5195719</v>
      </c>
      <c r="D113" s="157">
        <v>50</v>
      </c>
      <c r="E113" s="157" t="s">
        <v>147</v>
      </c>
      <c r="F113" s="157" t="s">
        <v>124</v>
      </c>
      <c r="G113" s="158" t="s">
        <v>128</v>
      </c>
      <c r="H113" s="159" t="s">
        <v>61</v>
      </c>
      <c r="I113" s="160" t="str">
        <f t="shared" si="3"/>
        <v>5195719-50</v>
      </c>
      <c r="J113" s="161">
        <v>164.62</v>
      </c>
      <c r="K113" s="161">
        <v>215.65</v>
      </c>
    </row>
    <row r="114" spans="1:11">
      <c r="A114" s="157" t="s">
        <v>156</v>
      </c>
      <c r="B114" s="157" t="str">
        <f t="shared" si="2"/>
        <v>Up To 1"
Up To 25.4mm-5-6" OAL-&gt; 3 x D</v>
      </c>
      <c r="C114" s="157">
        <v>5195719</v>
      </c>
      <c r="D114" s="157">
        <v>75</v>
      </c>
      <c r="E114" s="157" t="s">
        <v>147</v>
      </c>
      <c r="F114" s="157" t="s">
        <v>124</v>
      </c>
      <c r="G114" s="158" t="s">
        <v>128</v>
      </c>
      <c r="H114" s="159" t="s">
        <v>61</v>
      </c>
      <c r="I114" s="160" t="str">
        <f t="shared" si="3"/>
        <v>5195719-75</v>
      </c>
      <c r="J114" s="161">
        <v>161.16</v>
      </c>
      <c r="K114" s="161">
        <v>211.12</v>
      </c>
    </row>
    <row r="115" spans="1:11">
      <c r="A115" s="157" t="s">
        <v>156</v>
      </c>
      <c r="B115" s="157" t="str">
        <f t="shared" si="2"/>
        <v>Up To 1"
Up To 25.4mm-5-6" OAL-&gt; 3 x D</v>
      </c>
      <c r="C115" s="157">
        <v>5195719</v>
      </c>
      <c r="D115" s="157">
        <v>100</v>
      </c>
      <c r="E115" s="157" t="s">
        <v>147</v>
      </c>
      <c r="F115" s="157" t="s">
        <v>124</v>
      </c>
      <c r="G115" s="158" t="s">
        <v>128</v>
      </c>
      <c r="H115" s="159" t="s">
        <v>61</v>
      </c>
      <c r="I115" s="160" t="str">
        <f t="shared" si="3"/>
        <v>5195719-100</v>
      </c>
      <c r="J115" s="161">
        <v>155.96</v>
      </c>
      <c r="K115" s="161">
        <v>204.31</v>
      </c>
    </row>
    <row r="116" spans="1:11">
      <c r="A116" s="157" t="s">
        <v>156</v>
      </c>
      <c r="B116" s="157" t="str">
        <f t="shared" si="2"/>
        <v>Up To 1-1/4”
Up To 31.75mm-5-6" OAL-&gt; 3 x D</v>
      </c>
      <c r="C116" s="157">
        <v>5195797</v>
      </c>
      <c r="D116" s="157">
        <v>1</v>
      </c>
      <c r="E116" s="157" t="s">
        <v>148</v>
      </c>
      <c r="F116" s="157" t="s">
        <v>126</v>
      </c>
      <c r="G116" s="158" t="s">
        <v>128</v>
      </c>
      <c r="H116" s="159" t="s">
        <v>61</v>
      </c>
      <c r="I116" s="160" t="str">
        <f t="shared" si="3"/>
        <v>5195797-1</v>
      </c>
      <c r="J116" s="161">
        <v>282.02999999999997</v>
      </c>
      <c r="K116" s="161">
        <v>369.45</v>
      </c>
    </row>
    <row r="117" spans="1:11">
      <c r="A117" s="162" t="s">
        <v>156</v>
      </c>
      <c r="B117" s="157" t="str">
        <f t="shared" si="2"/>
        <v>Up To 1-1/4”
Up To 31.75mm-5-6" OAL-&gt; 3 x D</v>
      </c>
      <c r="C117" s="162">
        <v>5195797</v>
      </c>
      <c r="D117" s="162">
        <v>5</v>
      </c>
      <c r="E117" s="157" t="s">
        <v>148</v>
      </c>
      <c r="F117" s="157" t="s">
        <v>126</v>
      </c>
      <c r="G117" s="158" t="s">
        <v>128</v>
      </c>
      <c r="H117" s="159" t="s">
        <v>61</v>
      </c>
      <c r="I117" s="160" t="str">
        <f t="shared" si="3"/>
        <v>5195797-5</v>
      </c>
      <c r="J117" s="161">
        <v>225.61</v>
      </c>
      <c r="K117" s="161">
        <v>295.54000000000002</v>
      </c>
    </row>
    <row r="118" spans="1:11">
      <c r="A118" s="157" t="s">
        <v>156</v>
      </c>
      <c r="B118" s="157" t="str">
        <f t="shared" si="2"/>
        <v>Up To 1-1/4”
Up To 31.75mm-5-6" OAL-&gt; 3 x D</v>
      </c>
      <c r="C118" s="157">
        <v>5195797</v>
      </c>
      <c r="D118" s="157">
        <v>25</v>
      </c>
      <c r="E118" s="157" t="s">
        <v>148</v>
      </c>
      <c r="F118" s="157" t="s">
        <v>126</v>
      </c>
      <c r="G118" s="158" t="s">
        <v>128</v>
      </c>
      <c r="H118" s="159" t="s">
        <v>61</v>
      </c>
      <c r="I118" s="160" t="str">
        <f t="shared" si="3"/>
        <v>5195797-25</v>
      </c>
      <c r="J118" s="161">
        <v>221.11</v>
      </c>
      <c r="K118" s="161">
        <v>289.66000000000003</v>
      </c>
    </row>
    <row r="119" spans="1:11">
      <c r="A119" s="157" t="s">
        <v>156</v>
      </c>
      <c r="B119" s="157" t="str">
        <f t="shared" si="2"/>
        <v>Up To 1-1/4”
Up To 31.75mm-5-6" OAL-&gt; 3 x D</v>
      </c>
      <c r="C119" s="157">
        <v>5195797</v>
      </c>
      <c r="D119" s="157">
        <v>50</v>
      </c>
      <c r="E119" s="157" t="s">
        <v>148</v>
      </c>
      <c r="F119" s="157" t="s">
        <v>126</v>
      </c>
      <c r="G119" s="158" t="s">
        <v>128</v>
      </c>
      <c r="H119" s="159" t="s">
        <v>61</v>
      </c>
      <c r="I119" s="160" t="str">
        <f t="shared" si="3"/>
        <v>5195797-50</v>
      </c>
      <c r="J119" s="161">
        <v>214.33</v>
      </c>
      <c r="K119" s="161">
        <v>280.76</v>
      </c>
    </row>
    <row r="120" spans="1:11">
      <c r="A120" s="157" t="s">
        <v>156</v>
      </c>
      <c r="B120" s="157" t="str">
        <f t="shared" si="2"/>
        <v>Up To 1-1/4”
Up To 31.75mm-5-6" OAL-&gt; 3 x D</v>
      </c>
      <c r="C120" s="157">
        <v>5195797</v>
      </c>
      <c r="D120" s="157">
        <v>75</v>
      </c>
      <c r="E120" s="157" t="s">
        <v>148</v>
      </c>
      <c r="F120" s="157" t="s">
        <v>126</v>
      </c>
      <c r="G120" s="158" t="s">
        <v>128</v>
      </c>
      <c r="H120" s="159" t="s">
        <v>61</v>
      </c>
      <c r="I120" s="160" t="str">
        <f t="shared" si="3"/>
        <v>5195797-75</v>
      </c>
      <c r="J120" s="161">
        <v>209.83</v>
      </c>
      <c r="K120" s="161">
        <v>274.88</v>
      </c>
    </row>
    <row r="121" spans="1:11">
      <c r="A121" s="157" t="s">
        <v>156</v>
      </c>
      <c r="B121" s="157" t="str">
        <f t="shared" si="2"/>
        <v>Up To 1-1/4”
Up To 31.75mm-5-6" OAL-&gt; 3 x D</v>
      </c>
      <c r="C121" s="157">
        <v>5195797</v>
      </c>
      <c r="D121" s="157">
        <v>100</v>
      </c>
      <c r="E121" s="157" t="s">
        <v>148</v>
      </c>
      <c r="F121" s="157" t="s">
        <v>126</v>
      </c>
      <c r="G121" s="158" t="s">
        <v>128</v>
      </c>
      <c r="H121" s="159" t="s">
        <v>61</v>
      </c>
      <c r="I121" s="160" t="str">
        <f t="shared" si="3"/>
        <v>5195797-100</v>
      </c>
      <c r="J121" s="161">
        <v>203.06</v>
      </c>
      <c r="K121" s="161">
        <v>266.01</v>
      </c>
    </row>
    <row r="122" spans="1:11">
      <c r="A122" s="157" t="s">
        <v>156</v>
      </c>
      <c r="B122" s="157" t="str">
        <f t="shared" si="2"/>
        <v>Up To 3/8"
Up To 9.525mm-3-4" OAL-&lt;= 3 x D</v>
      </c>
      <c r="C122" s="157">
        <v>5197563</v>
      </c>
      <c r="D122" s="157">
        <v>1</v>
      </c>
      <c r="E122" s="157" t="s">
        <v>114</v>
      </c>
      <c r="F122" s="157" t="s">
        <v>115</v>
      </c>
      <c r="G122" s="158" t="s">
        <v>116</v>
      </c>
      <c r="H122" s="159" t="s">
        <v>60</v>
      </c>
      <c r="I122" s="160" t="str">
        <f t="shared" si="3"/>
        <v>5197563-1</v>
      </c>
      <c r="J122" s="161">
        <v>57.5</v>
      </c>
      <c r="K122" s="161">
        <v>75.33</v>
      </c>
    </row>
    <row r="123" spans="1:11">
      <c r="A123" s="162" t="s">
        <v>156</v>
      </c>
      <c r="B123" s="157" t="str">
        <f t="shared" si="2"/>
        <v>Up To 3/8"
Up To 9.525mm-3-4" OAL-&lt;= 3 x D</v>
      </c>
      <c r="C123" s="162">
        <v>5197563</v>
      </c>
      <c r="D123" s="162">
        <v>10</v>
      </c>
      <c r="E123" s="157" t="s">
        <v>114</v>
      </c>
      <c r="F123" s="157" t="s">
        <v>115</v>
      </c>
      <c r="G123" s="158" t="s">
        <v>116</v>
      </c>
      <c r="H123" s="159" t="s">
        <v>60</v>
      </c>
      <c r="I123" s="160" t="str">
        <f t="shared" si="3"/>
        <v>5197563-10</v>
      </c>
      <c r="J123" s="161">
        <v>46.01</v>
      </c>
      <c r="K123" s="161">
        <v>60.27</v>
      </c>
    </row>
    <row r="124" spans="1:11">
      <c r="A124" s="157" t="s">
        <v>156</v>
      </c>
      <c r="B124" s="157" t="str">
        <f t="shared" si="2"/>
        <v>Up To 3/8"
Up To 9.525mm-3-4" OAL-&lt;= 3 x D</v>
      </c>
      <c r="C124" s="157">
        <v>5197563</v>
      </c>
      <c r="D124" s="157">
        <v>25</v>
      </c>
      <c r="E124" s="157" t="s">
        <v>114</v>
      </c>
      <c r="F124" s="157" t="s">
        <v>115</v>
      </c>
      <c r="G124" s="158" t="s">
        <v>116</v>
      </c>
      <c r="H124" s="159" t="s">
        <v>60</v>
      </c>
      <c r="I124" s="160" t="str">
        <f t="shared" si="3"/>
        <v>5197563-25</v>
      </c>
      <c r="J124" s="161">
        <v>45.08</v>
      </c>
      <c r="K124" s="161">
        <v>59.06</v>
      </c>
    </row>
    <row r="125" spans="1:11">
      <c r="A125" s="157" t="s">
        <v>156</v>
      </c>
      <c r="B125" s="157" t="str">
        <f t="shared" si="2"/>
        <v>Up To 3/8"
Up To 9.525mm-3-4" OAL-&lt;= 3 x D</v>
      </c>
      <c r="C125" s="157">
        <v>5197563</v>
      </c>
      <c r="D125" s="157">
        <v>50</v>
      </c>
      <c r="E125" s="157" t="s">
        <v>114</v>
      </c>
      <c r="F125" s="157" t="s">
        <v>115</v>
      </c>
      <c r="G125" s="158" t="s">
        <v>116</v>
      </c>
      <c r="H125" s="159" t="s">
        <v>60</v>
      </c>
      <c r="I125" s="160" t="str">
        <f t="shared" si="3"/>
        <v>5197563-50</v>
      </c>
      <c r="J125" s="161">
        <v>43.7</v>
      </c>
      <c r="K125" s="161">
        <v>57.25</v>
      </c>
    </row>
    <row r="126" spans="1:11">
      <c r="A126" s="157" t="s">
        <v>156</v>
      </c>
      <c r="B126" s="157" t="str">
        <f t="shared" si="2"/>
        <v>Up To 3/8"
Up To 9.525mm-3-4" OAL-&lt;= 3 x D</v>
      </c>
      <c r="C126" s="157">
        <v>5197563</v>
      </c>
      <c r="D126" s="157">
        <v>75</v>
      </c>
      <c r="E126" s="157" t="s">
        <v>114</v>
      </c>
      <c r="F126" s="157" t="s">
        <v>115</v>
      </c>
      <c r="G126" s="158" t="s">
        <v>116</v>
      </c>
      <c r="H126" s="159" t="s">
        <v>60</v>
      </c>
      <c r="I126" s="160" t="str">
        <f t="shared" si="3"/>
        <v>5197563-75</v>
      </c>
      <c r="J126" s="161">
        <v>42.78</v>
      </c>
      <c r="K126" s="161">
        <v>56.03</v>
      </c>
    </row>
    <row r="127" spans="1:11">
      <c r="A127" s="157" t="s">
        <v>156</v>
      </c>
      <c r="B127" s="157" t="str">
        <f t="shared" si="2"/>
        <v>Up To 3/8"
Up To 9.525mm-3-4" OAL-&lt;= 3 x D</v>
      </c>
      <c r="C127" s="157">
        <v>5197563</v>
      </c>
      <c r="D127" s="157">
        <v>100</v>
      </c>
      <c r="E127" s="157" t="s">
        <v>114</v>
      </c>
      <c r="F127" s="157" t="s">
        <v>115</v>
      </c>
      <c r="G127" s="158" t="s">
        <v>116</v>
      </c>
      <c r="H127" s="159" t="s">
        <v>60</v>
      </c>
      <c r="I127" s="160" t="str">
        <f t="shared" si="3"/>
        <v>5197563-100</v>
      </c>
      <c r="J127" s="161">
        <v>41.4</v>
      </c>
      <c r="K127" s="161">
        <v>54.23</v>
      </c>
    </row>
    <row r="128" spans="1:11">
      <c r="A128" s="157" t="s">
        <v>156</v>
      </c>
      <c r="B128" s="157" t="str">
        <f t="shared" si="2"/>
        <v>Up To 3/8"
Up To 9.525mm-5-6" OAL-&lt;= 3 x D</v>
      </c>
      <c r="C128" s="157">
        <v>5197565</v>
      </c>
      <c r="D128" s="157">
        <v>1</v>
      </c>
      <c r="E128" s="157" t="s">
        <v>127</v>
      </c>
      <c r="F128" s="157" t="s">
        <v>115</v>
      </c>
      <c r="G128" s="158" t="s">
        <v>128</v>
      </c>
      <c r="H128" s="159" t="s">
        <v>60</v>
      </c>
      <c r="I128" s="160" t="str">
        <f t="shared" si="3"/>
        <v>5197565-1</v>
      </c>
      <c r="J128" s="161">
        <v>60.57</v>
      </c>
      <c r="K128" s="161">
        <v>79.34</v>
      </c>
    </row>
    <row r="129" spans="1:11">
      <c r="A129" s="162" t="s">
        <v>156</v>
      </c>
      <c r="B129" s="157" t="str">
        <f t="shared" si="2"/>
        <v>Up To 3/8"
Up To 9.525mm-5-6" OAL-&lt;= 3 x D</v>
      </c>
      <c r="C129" s="162">
        <v>5197565</v>
      </c>
      <c r="D129" s="162">
        <v>10</v>
      </c>
      <c r="E129" s="157" t="s">
        <v>127</v>
      </c>
      <c r="F129" s="157" t="s">
        <v>115</v>
      </c>
      <c r="G129" s="158" t="s">
        <v>128</v>
      </c>
      <c r="H129" s="159" t="s">
        <v>60</v>
      </c>
      <c r="I129" s="160" t="str">
        <f t="shared" si="3"/>
        <v>5197565-10</v>
      </c>
      <c r="J129" s="161">
        <v>48.45</v>
      </c>
      <c r="K129" s="161">
        <v>63.47</v>
      </c>
    </row>
    <row r="130" spans="1:11">
      <c r="A130" s="157" t="s">
        <v>156</v>
      </c>
      <c r="B130" s="157" t="str">
        <f t="shared" si="2"/>
        <v>Up To 3/8"
Up To 9.525mm-5-6" OAL-&lt;= 3 x D</v>
      </c>
      <c r="C130" s="157">
        <v>5197565</v>
      </c>
      <c r="D130" s="157">
        <v>25</v>
      </c>
      <c r="E130" s="157" t="s">
        <v>127</v>
      </c>
      <c r="F130" s="157" t="s">
        <v>115</v>
      </c>
      <c r="G130" s="158" t="s">
        <v>128</v>
      </c>
      <c r="H130" s="159" t="s">
        <v>60</v>
      </c>
      <c r="I130" s="160" t="str">
        <f t="shared" si="3"/>
        <v>5197565-25</v>
      </c>
      <c r="J130" s="161">
        <v>47.48</v>
      </c>
      <c r="K130" s="161">
        <v>62.19</v>
      </c>
    </row>
    <row r="131" spans="1:11">
      <c r="A131" s="157" t="s">
        <v>156</v>
      </c>
      <c r="B131" s="157" t="str">
        <f t="shared" ref="B131:B157" si="4">F131&amp;"-"&amp;G131&amp;"-"&amp;H131</f>
        <v>Up To 3/8"
Up To 9.525mm-5-6" OAL-&lt;= 3 x D</v>
      </c>
      <c r="C131" s="157">
        <v>5197565</v>
      </c>
      <c r="D131" s="157">
        <v>50</v>
      </c>
      <c r="E131" s="157" t="s">
        <v>127</v>
      </c>
      <c r="F131" s="157" t="s">
        <v>115</v>
      </c>
      <c r="G131" s="158" t="s">
        <v>128</v>
      </c>
      <c r="H131" s="159" t="s">
        <v>60</v>
      </c>
      <c r="I131" s="160" t="str">
        <f t="shared" ref="I131:I145" si="5">C131&amp;"-"&amp;D131</f>
        <v>5197565-50</v>
      </c>
      <c r="J131" s="161">
        <v>46.04</v>
      </c>
      <c r="K131" s="161">
        <v>60.31</v>
      </c>
    </row>
    <row r="132" spans="1:11">
      <c r="A132" s="157" t="s">
        <v>156</v>
      </c>
      <c r="B132" s="157" t="str">
        <f t="shared" si="4"/>
        <v>Up To 3/8"
Up To 9.525mm-5-6" OAL-&lt;= 3 x D</v>
      </c>
      <c r="C132" s="157">
        <v>5197565</v>
      </c>
      <c r="D132" s="157">
        <v>75</v>
      </c>
      <c r="E132" s="157" t="s">
        <v>127</v>
      </c>
      <c r="F132" s="157" t="s">
        <v>115</v>
      </c>
      <c r="G132" s="158" t="s">
        <v>128</v>
      </c>
      <c r="H132" s="159" t="s">
        <v>60</v>
      </c>
      <c r="I132" s="160" t="str">
        <f t="shared" si="5"/>
        <v>5197565-75</v>
      </c>
      <c r="J132" s="161">
        <v>45.05</v>
      </c>
      <c r="K132" s="161">
        <v>59.02</v>
      </c>
    </row>
    <row r="133" spans="1:11">
      <c r="A133" s="157" t="s">
        <v>156</v>
      </c>
      <c r="B133" s="157" t="str">
        <f t="shared" si="4"/>
        <v>Up To 3/8"
Up To 9.525mm-5-6" OAL-&lt;= 3 x D</v>
      </c>
      <c r="C133" s="157">
        <v>5197565</v>
      </c>
      <c r="D133" s="157">
        <v>100</v>
      </c>
      <c r="E133" s="157" t="s">
        <v>127</v>
      </c>
      <c r="F133" s="157" t="s">
        <v>115</v>
      </c>
      <c r="G133" s="158" t="s">
        <v>128</v>
      </c>
      <c r="H133" s="159" t="s">
        <v>60</v>
      </c>
      <c r="I133" s="160" t="str">
        <f t="shared" si="5"/>
        <v>5197565-100</v>
      </c>
      <c r="J133" s="161">
        <v>43.6</v>
      </c>
      <c r="K133" s="161">
        <v>57.12</v>
      </c>
    </row>
    <row r="134" spans="1:11">
      <c r="A134" s="157" t="s">
        <v>156</v>
      </c>
      <c r="B134" s="157" t="str">
        <f t="shared" si="4"/>
        <v>Up To 3/8"
Up To 9.525mm-3-4" OAL-&gt; 3 x D</v>
      </c>
      <c r="C134" s="157">
        <v>5197566</v>
      </c>
      <c r="D134" s="157">
        <v>1</v>
      </c>
      <c r="E134" s="157" t="s">
        <v>137</v>
      </c>
      <c r="F134" s="157" t="s">
        <v>115</v>
      </c>
      <c r="G134" s="158" t="s">
        <v>116</v>
      </c>
      <c r="H134" s="159" t="s">
        <v>61</v>
      </c>
      <c r="I134" s="160" t="str">
        <f t="shared" si="5"/>
        <v>5197566-1</v>
      </c>
      <c r="J134" s="161">
        <v>64.17</v>
      </c>
      <c r="K134" s="161">
        <v>84.06</v>
      </c>
    </row>
    <row r="135" spans="1:11">
      <c r="A135" s="162" t="s">
        <v>156</v>
      </c>
      <c r="B135" s="157" t="str">
        <f t="shared" si="4"/>
        <v>Up To 3/8"
Up To 9.525mm-3-4" OAL-&gt; 3 x D</v>
      </c>
      <c r="C135" s="162">
        <v>5197566</v>
      </c>
      <c r="D135" s="162">
        <v>10</v>
      </c>
      <c r="E135" s="157" t="s">
        <v>137</v>
      </c>
      <c r="F135" s="157" t="s">
        <v>115</v>
      </c>
      <c r="G135" s="158" t="s">
        <v>116</v>
      </c>
      <c r="H135" s="159" t="s">
        <v>61</v>
      </c>
      <c r="I135" s="160" t="str">
        <f t="shared" si="5"/>
        <v>5197566-10</v>
      </c>
      <c r="J135" s="161">
        <v>51.34</v>
      </c>
      <c r="K135" s="161">
        <v>67.25</v>
      </c>
    </row>
    <row r="136" spans="1:11">
      <c r="A136" s="157" t="s">
        <v>156</v>
      </c>
      <c r="B136" s="157" t="str">
        <f t="shared" si="4"/>
        <v>Up To 3/8"
Up To 9.525mm-3-4" OAL-&gt; 3 x D</v>
      </c>
      <c r="C136" s="157">
        <v>5197566</v>
      </c>
      <c r="D136" s="157">
        <v>25</v>
      </c>
      <c r="E136" s="157" t="s">
        <v>137</v>
      </c>
      <c r="F136" s="157" t="s">
        <v>115</v>
      </c>
      <c r="G136" s="158" t="s">
        <v>116</v>
      </c>
      <c r="H136" s="159" t="s">
        <v>61</v>
      </c>
      <c r="I136" s="160" t="str">
        <f t="shared" si="5"/>
        <v>5197566-25</v>
      </c>
      <c r="J136" s="161">
        <v>50.31</v>
      </c>
      <c r="K136" s="161">
        <v>65.91</v>
      </c>
    </row>
    <row r="137" spans="1:11">
      <c r="A137" s="157" t="s">
        <v>156</v>
      </c>
      <c r="B137" s="157" t="str">
        <f t="shared" si="4"/>
        <v>Up To 3/8"
Up To 9.525mm-3-4" OAL-&gt; 3 x D</v>
      </c>
      <c r="C137" s="157">
        <v>5197566</v>
      </c>
      <c r="D137" s="157">
        <v>50</v>
      </c>
      <c r="E137" s="157" t="s">
        <v>137</v>
      </c>
      <c r="F137" s="157" t="s">
        <v>115</v>
      </c>
      <c r="G137" s="158" t="s">
        <v>116</v>
      </c>
      <c r="H137" s="159" t="s">
        <v>61</v>
      </c>
      <c r="I137" s="160" t="str">
        <f t="shared" si="5"/>
        <v>5197566-50</v>
      </c>
      <c r="J137" s="161">
        <v>48.77</v>
      </c>
      <c r="K137" s="161">
        <v>63.89</v>
      </c>
    </row>
    <row r="138" spans="1:11">
      <c r="A138" s="157" t="s">
        <v>156</v>
      </c>
      <c r="B138" s="157" t="str">
        <f t="shared" si="4"/>
        <v>Up To 3/8"
Up To 9.525mm-3-4" OAL-&gt; 3 x D</v>
      </c>
      <c r="C138" s="157">
        <v>5197566</v>
      </c>
      <c r="D138" s="157">
        <v>75</v>
      </c>
      <c r="E138" s="157" t="s">
        <v>137</v>
      </c>
      <c r="F138" s="157" t="s">
        <v>115</v>
      </c>
      <c r="G138" s="158" t="s">
        <v>116</v>
      </c>
      <c r="H138" s="159" t="s">
        <v>61</v>
      </c>
      <c r="I138" s="160" t="str">
        <f t="shared" si="5"/>
        <v>5197566-75</v>
      </c>
      <c r="J138" s="161">
        <v>47.73</v>
      </c>
      <c r="K138" s="161">
        <v>62.53</v>
      </c>
    </row>
    <row r="139" spans="1:11">
      <c r="A139" s="157" t="s">
        <v>156</v>
      </c>
      <c r="B139" s="157" t="str">
        <f t="shared" si="4"/>
        <v>Up To 3/8"
Up To 9.525mm-3-4" OAL-&gt; 3 x D</v>
      </c>
      <c r="C139" s="157">
        <v>5197566</v>
      </c>
      <c r="D139" s="157">
        <v>100</v>
      </c>
      <c r="E139" s="157" t="s">
        <v>137</v>
      </c>
      <c r="F139" s="157" t="s">
        <v>115</v>
      </c>
      <c r="G139" s="158" t="s">
        <v>116</v>
      </c>
      <c r="H139" s="159" t="s">
        <v>61</v>
      </c>
      <c r="I139" s="160" t="str">
        <f t="shared" si="5"/>
        <v>5197566-100</v>
      </c>
      <c r="J139" s="161">
        <v>46.2</v>
      </c>
      <c r="K139" s="161">
        <v>60.53</v>
      </c>
    </row>
    <row r="140" spans="1:11">
      <c r="A140" s="157" t="s">
        <v>156</v>
      </c>
      <c r="B140" s="157" t="str">
        <f t="shared" si="4"/>
        <v>Up To 3/8"
Up To 9.525mm-5-6" OAL-&gt; 3 x D</v>
      </c>
      <c r="C140" s="157">
        <v>5197567</v>
      </c>
      <c r="D140" s="157">
        <v>1</v>
      </c>
      <c r="E140" s="157" t="s">
        <v>143</v>
      </c>
      <c r="F140" s="157" t="s">
        <v>115</v>
      </c>
      <c r="G140" s="158" t="s">
        <v>128</v>
      </c>
      <c r="H140" s="159" t="s">
        <v>61</v>
      </c>
      <c r="I140" s="160" t="str">
        <f t="shared" si="5"/>
        <v>5197567-1</v>
      </c>
      <c r="J140" s="161">
        <v>69.16</v>
      </c>
      <c r="K140" s="161">
        <v>90.59</v>
      </c>
    </row>
    <row r="141" spans="1:11">
      <c r="A141" s="162" t="s">
        <v>156</v>
      </c>
      <c r="B141" s="157" t="str">
        <f t="shared" si="4"/>
        <v>Up To 3/8"
Up To 9.525mm-5-6" OAL-&gt; 3 x D</v>
      </c>
      <c r="C141" s="162">
        <v>5197567</v>
      </c>
      <c r="D141" s="162">
        <v>10</v>
      </c>
      <c r="E141" s="157" t="s">
        <v>143</v>
      </c>
      <c r="F141" s="157" t="s">
        <v>115</v>
      </c>
      <c r="G141" s="158" t="s">
        <v>128</v>
      </c>
      <c r="H141" s="159" t="s">
        <v>61</v>
      </c>
      <c r="I141" s="160" t="str">
        <f t="shared" si="5"/>
        <v>5197567-10</v>
      </c>
      <c r="J141" s="161">
        <v>55.33</v>
      </c>
      <c r="K141" s="161">
        <v>72.48</v>
      </c>
    </row>
    <row r="142" spans="1:11">
      <c r="A142" s="157" t="s">
        <v>156</v>
      </c>
      <c r="B142" s="157" t="str">
        <f t="shared" si="4"/>
        <v>Up To 3/8"
Up To 9.525mm-5-6" OAL-&gt; 3 x D</v>
      </c>
      <c r="C142" s="157">
        <v>5197567</v>
      </c>
      <c r="D142" s="157">
        <v>25</v>
      </c>
      <c r="E142" s="157" t="s">
        <v>143</v>
      </c>
      <c r="F142" s="157" t="s">
        <v>115</v>
      </c>
      <c r="G142" s="158" t="s">
        <v>128</v>
      </c>
      <c r="H142" s="159" t="s">
        <v>61</v>
      </c>
      <c r="I142" s="160" t="str">
        <f t="shared" si="5"/>
        <v>5197567-25</v>
      </c>
      <c r="J142" s="161">
        <v>54.21</v>
      </c>
      <c r="K142" s="161">
        <v>71.02</v>
      </c>
    </row>
    <row r="143" spans="1:11">
      <c r="A143" s="157" t="s">
        <v>156</v>
      </c>
      <c r="B143" s="157" t="str">
        <f t="shared" si="4"/>
        <v>Up To 3/8"
Up To 9.525mm-5-6" OAL-&gt; 3 x D</v>
      </c>
      <c r="C143" s="157">
        <v>5197567</v>
      </c>
      <c r="D143" s="157">
        <v>50</v>
      </c>
      <c r="E143" s="157" t="s">
        <v>143</v>
      </c>
      <c r="F143" s="157" t="s">
        <v>115</v>
      </c>
      <c r="G143" s="158" t="s">
        <v>128</v>
      </c>
      <c r="H143" s="159" t="s">
        <v>61</v>
      </c>
      <c r="I143" s="160" t="str">
        <f t="shared" si="5"/>
        <v>5197567-50</v>
      </c>
      <c r="J143" s="161">
        <v>52.56</v>
      </c>
      <c r="K143" s="161">
        <v>68.849999999999994</v>
      </c>
    </row>
    <row r="144" spans="1:11">
      <c r="A144" s="157" t="s">
        <v>156</v>
      </c>
      <c r="B144" s="157" t="str">
        <f t="shared" si="4"/>
        <v>Up To 3/8"
Up To 9.525mm-5-6" OAL-&gt; 3 x D</v>
      </c>
      <c r="C144" s="157">
        <v>5197567</v>
      </c>
      <c r="D144" s="157">
        <v>75</v>
      </c>
      <c r="E144" s="157" t="s">
        <v>143</v>
      </c>
      <c r="F144" s="157" t="s">
        <v>115</v>
      </c>
      <c r="G144" s="158" t="s">
        <v>128</v>
      </c>
      <c r="H144" s="159" t="s">
        <v>61</v>
      </c>
      <c r="I144" s="160" t="str">
        <f t="shared" si="5"/>
        <v>5197567-75</v>
      </c>
      <c r="J144" s="161">
        <v>51.45</v>
      </c>
      <c r="K144" s="161">
        <v>67.400000000000006</v>
      </c>
    </row>
    <row r="145" spans="1:11">
      <c r="A145" s="157" t="s">
        <v>156</v>
      </c>
      <c r="B145" s="157" t="str">
        <f t="shared" si="4"/>
        <v>Up To 3/8"
Up To 9.525mm-5-6" OAL-&gt; 3 x D</v>
      </c>
      <c r="C145" s="157">
        <v>5197567</v>
      </c>
      <c r="D145" s="157">
        <v>100</v>
      </c>
      <c r="E145" s="157" t="s">
        <v>143</v>
      </c>
      <c r="F145" s="157" t="s">
        <v>115</v>
      </c>
      <c r="G145" s="158" t="s">
        <v>128</v>
      </c>
      <c r="H145" s="159" t="s">
        <v>61</v>
      </c>
      <c r="I145" s="160" t="str">
        <f t="shared" si="5"/>
        <v>5197567-100</v>
      </c>
      <c r="J145" s="161">
        <v>49.79</v>
      </c>
      <c r="K145" s="161">
        <v>65.23</v>
      </c>
    </row>
    <row r="146" spans="1:11">
      <c r="A146" s="157" t="s">
        <v>156</v>
      </c>
      <c r="B146" s="157" t="str">
        <f t="shared" si="4"/>
        <v>Up To 1-1/4”
Up To 31.75mm- 7"-8"OAL-&lt;= 3 x D</v>
      </c>
      <c r="C146" s="157">
        <v>5195633</v>
      </c>
      <c r="D146" s="157">
        <v>1</v>
      </c>
      <c r="E146" s="157" t="s">
        <v>157</v>
      </c>
      <c r="F146" s="157" t="s">
        <v>126</v>
      </c>
      <c r="G146" s="158" t="s">
        <v>158</v>
      </c>
      <c r="H146" s="159" t="s">
        <v>60</v>
      </c>
      <c r="I146" s="160" t="s">
        <v>159</v>
      </c>
      <c r="J146" s="161">
        <v>233.66</v>
      </c>
      <c r="K146" s="161">
        <v>306.10000000000002</v>
      </c>
    </row>
    <row r="147" spans="1:11">
      <c r="A147" s="162" t="s">
        <v>156</v>
      </c>
      <c r="B147" s="157" t="str">
        <f t="shared" si="4"/>
        <v>Up To 1-1/4”
Up To 31.75mm- 7"-8"OAL-&lt;= 3 x D</v>
      </c>
      <c r="C147" s="162">
        <v>5195633</v>
      </c>
      <c r="D147" s="162">
        <v>5</v>
      </c>
      <c r="E147" s="157" t="s">
        <v>157</v>
      </c>
      <c r="F147" s="157" t="s">
        <v>126</v>
      </c>
      <c r="G147" s="158" t="s">
        <v>158</v>
      </c>
      <c r="H147" s="159" t="s">
        <v>60</v>
      </c>
      <c r="I147" s="160" t="s">
        <v>160</v>
      </c>
      <c r="J147" s="161">
        <v>186.93</v>
      </c>
      <c r="K147" s="161">
        <v>244.88</v>
      </c>
    </row>
    <row r="148" spans="1:11">
      <c r="A148" s="157" t="s">
        <v>156</v>
      </c>
      <c r="B148" s="157" t="str">
        <f t="shared" si="4"/>
        <v>Up To 1-1/4”
Up To 31.75mm- 7"-8"OAL-&lt;= 3 x D</v>
      </c>
      <c r="C148" s="157">
        <v>5195633</v>
      </c>
      <c r="D148" s="157">
        <v>25</v>
      </c>
      <c r="E148" s="157" t="s">
        <v>157</v>
      </c>
      <c r="F148" s="157" t="s">
        <v>126</v>
      </c>
      <c r="G148" s="158" t="s">
        <v>158</v>
      </c>
      <c r="H148" s="159" t="s">
        <v>60</v>
      </c>
      <c r="I148" s="160" t="s">
        <v>161</v>
      </c>
      <c r="J148" s="161">
        <v>183.18</v>
      </c>
      <c r="K148" s="161">
        <v>239.98</v>
      </c>
    </row>
    <row r="149" spans="1:11">
      <c r="A149" s="157" t="s">
        <v>156</v>
      </c>
      <c r="B149" s="157" t="str">
        <f t="shared" si="4"/>
        <v>Up To 1-1/4”
Up To 31.75mm- 7"-8"OAL-&lt;= 3 x D</v>
      </c>
      <c r="C149" s="157">
        <v>5195633</v>
      </c>
      <c r="D149" s="157">
        <v>50</v>
      </c>
      <c r="E149" s="157" t="s">
        <v>157</v>
      </c>
      <c r="F149" s="157" t="s">
        <v>126</v>
      </c>
      <c r="G149" s="158" t="s">
        <v>158</v>
      </c>
      <c r="H149" s="159" t="s">
        <v>60</v>
      </c>
      <c r="I149" s="160" t="s">
        <v>162</v>
      </c>
      <c r="J149" s="161">
        <v>177.59</v>
      </c>
      <c r="K149" s="161">
        <v>232.64</v>
      </c>
    </row>
    <row r="150" spans="1:11">
      <c r="A150" s="157" t="s">
        <v>156</v>
      </c>
      <c r="B150" s="157" t="str">
        <f t="shared" si="4"/>
        <v>Up To 1-1/4”
Up To 31.75mm- 7"-8"OAL-&lt;= 3 x D</v>
      </c>
      <c r="C150" s="157">
        <v>5195633</v>
      </c>
      <c r="D150" s="157">
        <v>75</v>
      </c>
      <c r="E150" s="157" t="s">
        <v>157</v>
      </c>
      <c r="F150" s="157" t="s">
        <v>126</v>
      </c>
      <c r="G150" s="158" t="s">
        <v>158</v>
      </c>
      <c r="H150" s="159" t="s">
        <v>60</v>
      </c>
      <c r="I150" s="160" t="s">
        <v>163</v>
      </c>
      <c r="J150" s="161">
        <v>173.84</v>
      </c>
      <c r="K150" s="161">
        <v>227.73</v>
      </c>
    </row>
    <row r="151" spans="1:11">
      <c r="A151" s="157" t="s">
        <v>156</v>
      </c>
      <c r="B151" s="157" t="str">
        <f t="shared" si="4"/>
        <v>Up To 1-1/4”
Up To 31.75mm- 7"-8"OAL-&lt;= 3 x D</v>
      </c>
      <c r="C151" s="157">
        <v>5195633</v>
      </c>
      <c r="D151" s="157">
        <v>100</v>
      </c>
      <c r="E151" s="157" t="s">
        <v>157</v>
      </c>
      <c r="F151" s="157" t="s">
        <v>126</v>
      </c>
      <c r="G151" s="158" t="s">
        <v>158</v>
      </c>
      <c r="H151" s="159" t="s">
        <v>60</v>
      </c>
      <c r="I151" s="160" t="s">
        <v>164</v>
      </c>
      <c r="J151" s="161">
        <v>168.23</v>
      </c>
      <c r="K151" s="161">
        <v>220.38</v>
      </c>
    </row>
    <row r="152" spans="1:11">
      <c r="A152" s="157" t="s">
        <v>156</v>
      </c>
      <c r="B152" s="157" t="str">
        <f t="shared" si="4"/>
        <v>Up To 1-1/4”
Up To 31.75mm- 7"-8"OAL-&gt; 3 x D</v>
      </c>
      <c r="C152" s="157">
        <v>5195797</v>
      </c>
      <c r="D152" s="157">
        <v>1</v>
      </c>
      <c r="E152" s="157" t="s">
        <v>165</v>
      </c>
      <c r="F152" s="157" t="s">
        <v>126</v>
      </c>
      <c r="G152" s="158" t="s">
        <v>158</v>
      </c>
      <c r="H152" s="159" t="s">
        <v>61</v>
      </c>
      <c r="I152" s="164" t="s">
        <v>166</v>
      </c>
      <c r="J152" s="200">
        <v>282.02999999999997</v>
      </c>
      <c r="K152" s="161">
        <v>369.45</v>
      </c>
    </row>
    <row r="153" spans="1:11">
      <c r="A153" s="162" t="s">
        <v>156</v>
      </c>
      <c r="B153" s="157" t="str">
        <f t="shared" si="4"/>
        <v>Up To 1-1/4”
Up To 31.75mm- 7"-8"OAL-&gt; 3 x D</v>
      </c>
      <c r="C153" s="162">
        <v>5195797</v>
      </c>
      <c r="D153" s="162">
        <v>5</v>
      </c>
      <c r="E153" s="157" t="s">
        <v>165</v>
      </c>
      <c r="F153" s="157" t="s">
        <v>126</v>
      </c>
      <c r="G153" s="158" t="s">
        <v>158</v>
      </c>
      <c r="H153" s="159" t="s">
        <v>61</v>
      </c>
      <c r="I153" s="165" t="s">
        <v>167</v>
      </c>
      <c r="J153" s="200">
        <v>225.61</v>
      </c>
      <c r="K153" s="161">
        <v>295.54000000000002</v>
      </c>
    </row>
    <row r="154" spans="1:11">
      <c r="A154" s="157" t="s">
        <v>156</v>
      </c>
      <c r="B154" s="157" t="str">
        <f t="shared" si="4"/>
        <v>Up To 1-1/4”
Up To 31.75mm- 7"-8"OAL-&gt; 3 x D</v>
      </c>
      <c r="C154" s="157">
        <v>5195797</v>
      </c>
      <c r="D154" s="157">
        <v>25</v>
      </c>
      <c r="E154" s="157" t="s">
        <v>165</v>
      </c>
      <c r="F154" s="157" t="s">
        <v>126</v>
      </c>
      <c r="G154" s="158" t="s">
        <v>158</v>
      </c>
      <c r="H154" s="159" t="s">
        <v>61</v>
      </c>
      <c r="I154" s="164" t="s">
        <v>168</v>
      </c>
      <c r="J154" s="200">
        <v>221.11</v>
      </c>
      <c r="K154" s="161">
        <v>289.66000000000003</v>
      </c>
    </row>
    <row r="155" spans="1:11">
      <c r="A155" s="157" t="s">
        <v>156</v>
      </c>
      <c r="B155" s="157" t="str">
        <f t="shared" si="4"/>
        <v>Up To 1-1/4”
Up To 31.75mm- 7"-8"OAL-&gt; 3 x D</v>
      </c>
      <c r="C155" s="157">
        <v>5195797</v>
      </c>
      <c r="D155" s="157">
        <v>50</v>
      </c>
      <c r="E155" s="157" t="s">
        <v>165</v>
      </c>
      <c r="F155" s="157" t="s">
        <v>126</v>
      </c>
      <c r="G155" s="158" t="s">
        <v>158</v>
      </c>
      <c r="H155" s="159" t="s">
        <v>61</v>
      </c>
      <c r="I155" s="164" t="s">
        <v>169</v>
      </c>
      <c r="J155" s="200">
        <v>214.33</v>
      </c>
      <c r="K155" s="161">
        <v>280.76</v>
      </c>
    </row>
    <row r="156" spans="1:11">
      <c r="A156" s="157" t="s">
        <v>156</v>
      </c>
      <c r="B156" s="157" t="str">
        <f t="shared" si="4"/>
        <v>Up To 1-1/4”
Up To 31.75mm- 7"-8"OAL-&gt; 3 x D</v>
      </c>
      <c r="C156" s="157">
        <v>5195797</v>
      </c>
      <c r="D156" s="157">
        <v>75</v>
      </c>
      <c r="E156" s="157" t="s">
        <v>165</v>
      </c>
      <c r="F156" s="157" t="s">
        <v>126</v>
      </c>
      <c r="G156" s="158" t="s">
        <v>158</v>
      </c>
      <c r="H156" s="159" t="s">
        <v>61</v>
      </c>
      <c r="I156" s="164" t="s">
        <v>170</v>
      </c>
      <c r="J156" s="200">
        <v>209.83</v>
      </c>
      <c r="K156" s="161">
        <v>274.88</v>
      </c>
    </row>
    <row r="157" spans="1:11">
      <c r="A157" s="157" t="s">
        <v>156</v>
      </c>
      <c r="B157" s="157" t="str">
        <f t="shared" si="4"/>
        <v>Up To 1-1/4”
Up To 31.75mm- 7"-8"OAL-&gt; 3 x D</v>
      </c>
      <c r="C157" s="157">
        <v>5195797</v>
      </c>
      <c r="D157" s="157">
        <v>100</v>
      </c>
      <c r="E157" s="157" t="s">
        <v>165</v>
      </c>
      <c r="F157" s="157" t="s">
        <v>126</v>
      </c>
      <c r="G157" s="158" t="s">
        <v>158</v>
      </c>
      <c r="H157" s="159" t="s">
        <v>61</v>
      </c>
      <c r="I157" s="164" t="s">
        <v>171</v>
      </c>
      <c r="J157" s="200">
        <v>203.06</v>
      </c>
      <c r="K157" s="161">
        <v>266.01</v>
      </c>
    </row>
  </sheetData>
  <sheetProtection selectLockedCells="1" selectUnlockedCells="1"/>
  <autoFilter ref="C1:K157" xr:uid="{4C2F09F5-9AB6-44BD-8993-EF1D5E4F3749}"/>
  <phoneticPr fontId="3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34E4-3707-46E9-9F63-6DA697CA2E94}">
  <sheetPr codeName="Sheet6"/>
  <dimension ref="A1:B25"/>
  <sheetViews>
    <sheetView workbookViewId="0">
      <selection activeCell="D32" sqref="D32:J32"/>
    </sheetView>
  </sheetViews>
  <sheetFormatPr defaultRowHeight="15"/>
  <sheetData>
    <row r="1" spans="1:2">
      <c r="A1" s="115" t="s">
        <v>151</v>
      </c>
      <c r="B1" s="115" t="s">
        <v>152</v>
      </c>
    </row>
    <row r="2" spans="1:2">
      <c r="A2" s="113">
        <v>5187773</v>
      </c>
      <c r="B2" s="113">
        <v>10</v>
      </c>
    </row>
    <row r="3" spans="1:2">
      <c r="A3" s="113">
        <v>5187774</v>
      </c>
      <c r="B3" s="113">
        <v>5</v>
      </c>
    </row>
    <row r="4" spans="1:2">
      <c r="A4" s="113">
        <v>5187775</v>
      </c>
      <c r="B4" s="113">
        <v>5</v>
      </c>
    </row>
    <row r="5" spans="1:2">
      <c r="A5" s="113">
        <v>5187776</v>
      </c>
      <c r="B5" s="113">
        <v>5</v>
      </c>
    </row>
    <row r="6" spans="1:2">
      <c r="A6" s="113">
        <v>5187777</v>
      </c>
      <c r="B6" s="113">
        <v>5</v>
      </c>
    </row>
    <row r="7" spans="1:2">
      <c r="A7" s="113">
        <v>5187778</v>
      </c>
      <c r="B7" s="113">
        <v>10</v>
      </c>
    </row>
    <row r="8" spans="1:2">
      <c r="A8" s="113">
        <v>5187779</v>
      </c>
      <c r="B8" s="113">
        <v>5</v>
      </c>
    </row>
    <row r="9" spans="1:2">
      <c r="A9" s="113">
        <v>5187820</v>
      </c>
      <c r="B9" s="113">
        <v>5</v>
      </c>
    </row>
    <row r="10" spans="1:2">
      <c r="A10" s="113">
        <v>5195573</v>
      </c>
      <c r="B10" s="113">
        <v>5</v>
      </c>
    </row>
    <row r="11" spans="1:2">
      <c r="A11" s="113">
        <v>5195633</v>
      </c>
      <c r="B11" s="113">
        <v>5</v>
      </c>
    </row>
    <row r="12" spans="1:2">
      <c r="A12" s="113">
        <v>5195711</v>
      </c>
      <c r="B12" s="113">
        <v>10</v>
      </c>
    </row>
    <row r="13" spans="1:2">
      <c r="A13" s="113">
        <v>5195712</v>
      </c>
      <c r="B13" s="113">
        <v>5</v>
      </c>
    </row>
    <row r="14" spans="1:2">
      <c r="A14" s="113">
        <v>5195713</v>
      </c>
      <c r="B14" s="113">
        <v>5</v>
      </c>
    </row>
    <row r="15" spans="1:2">
      <c r="A15" s="113">
        <v>5195714</v>
      </c>
      <c r="B15" s="113">
        <v>5</v>
      </c>
    </row>
    <row r="16" spans="1:2">
      <c r="A16" s="113">
        <v>5195715</v>
      </c>
      <c r="B16" s="113">
        <v>5</v>
      </c>
    </row>
    <row r="17" spans="1:2">
      <c r="A17" s="113">
        <v>5195716</v>
      </c>
      <c r="B17" s="113">
        <v>10</v>
      </c>
    </row>
    <row r="18" spans="1:2">
      <c r="A18" s="113">
        <v>5195717</v>
      </c>
      <c r="B18" s="113">
        <v>5</v>
      </c>
    </row>
    <row r="19" spans="1:2">
      <c r="A19" s="113">
        <v>5195718</v>
      </c>
      <c r="B19" s="113">
        <v>5</v>
      </c>
    </row>
    <row r="20" spans="1:2">
      <c r="A20" s="113">
        <v>5195719</v>
      </c>
      <c r="B20" s="113">
        <v>5</v>
      </c>
    </row>
    <row r="21" spans="1:2">
      <c r="A21" s="113">
        <v>5195797</v>
      </c>
      <c r="B21" s="113">
        <v>5</v>
      </c>
    </row>
    <row r="22" spans="1:2">
      <c r="A22" s="113">
        <v>5197563</v>
      </c>
      <c r="B22" s="113">
        <v>10</v>
      </c>
    </row>
    <row r="23" spans="1:2">
      <c r="A23" s="113">
        <v>5197565</v>
      </c>
      <c r="B23" s="113">
        <v>10</v>
      </c>
    </row>
    <row r="24" spans="1:2">
      <c r="A24" s="113">
        <v>5197566</v>
      </c>
      <c r="B24" s="113">
        <v>10</v>
      </c>
    </row>
    <row r="25" spans="1:2">
      <c r="A25" s="113">
        <v>5197567</v>
      </c>
      <c r="B25" s="113">
        <v>10</v>
      </c>
    </row>
  </sheetData>
  <sheetProtection algorithmName="SHA-512" hashValue="xsWIt0ke3EwC6Baazy5hQMn0MZ71y6YI8THXewUGnhEqcR71RhVNrIQO9eEmrYPTpiX/AgCBtQbimoM12Np9iw==" saltValue="aIyWTfJbGrlJYhUXEWj0E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0548-14F2-4FD1-95C6-DB1F283E407D}">
  <sheetPr codeName="Sheet5">
    <pageSetUpPr fitToPage="1"/>
  </sheetPr>
  <dimension ref="A1:AD71"/>
  <sheetViews>
    <sheetView showGridLines="0" zoomScaleNormal="100" workbookViewId="0">
      <selection activeCell="AF22" sqref="AF22"/>
    </sheetView>
  </sheetViews>
  <sheetFormatPr defaultColWidth="20.85546875" defaultRowHeight="15" zeroHeight="1"/>
  <cols>
    <col min="1" max="1" width="0.85546875" customWidth="1"/>
    <col min="2" max="9" width="4.28515625" customWidth="1"/>
    <col min="10" max="10" width="4" customWidth="1"/>
    <col min="11" max="18" width="4.28515625" customWidth="1"/>
    <col min="19" max="19" width="4.85546875" customWidth="1"/>
    <col min="20" max="20" width="7.5703125" customWidth="1"/>
    <col min="21" max="22" width="4.28515625" customWidth="1"/>
    <col min="23" max="23" width="3.140625" customWidth="1"/>
    <col min="24" max="27" width="4.28515625" customWidth="1"/>
    <col min="28" max="28" width="6.85546875" customWidth="1"/>
    <col min="29" max="29" width="7.42578125" customWidth="1"/>
    <col min="30" max="31" width="1.5703125" customWidth="1"/>
  </cols>
  <sheetData>
    <row r="1" spans="2:29" ht="4.9000000000000004" customHeight="1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3"/>
      <c r="AC1" s="7"/>
    </row>
    <row r="2" spans="2:29" ht="21">
      <c r="B2" s="5"/>
      <c r="G2" s="11"/>
      <c r="T2" s="12" t="s">
        <v>172</v>
      </c>
      <c r="AA2" s="379" t="s">
        <v>173</v>
      </c>
      <c r="AB2" s="380"/>
      <c r="AC2" s="27"/>
    </row>
    <row r="3" spans="2:29" ht="21">
      <c r="B3" s="5"/>
      <c r="G3" s="11"/>
      <c r="T3" s="12" t="s">
        <v>174</v>
      </c>
      <c r="AA3" s="381" t="s">
        <v>175</v>
      </c>
      <c r="AB3" s="380"/>
      <c r="AC3" s="27"/>
    </row>
    <row r="4" spans="2:29" ht="21">
      <c r="B4" s="5"/>
      <c r="G4" s="11"/>
      <c r="T4" s="12" t="s">
        <v>176</v>
      </c>
      <c r="AB4" s="4"/>
    </row>
    <row r="5" spans="2:29">
      <c r="B5" s="5"/>
      <c r="G5" s="11"/>
      <c r="AB5" s="4"/>
    </row>
    <row r="6" spans="2:29" ht="21.75" thickBot="1">
      <c r="B6" s="5"/>
      <c r="G6" s="11"/>
      <c r="H6" s="11"/>
      <c r="I6" s="11"/>
      <c r="J6" s="11"/>
      <c r="T6" s="12" t="s">
        <v>177</v>
      </c>
      <c r="W6" s="350">
        <f ca="1">TODAY()+30</f>
        <v>45865</v>
      </c>
      <c r="X6" s="351"/>
      <c r="Y6" s="351"/>
      <c r="Z6" s="351"/>
      <c r="AA6" s="351"/>
      <c r="AB6" s="4"/>
    </row>
    <row r="7" spans="2:29" ht="15.75" thickBot="1">
      <c r="B7" s="5"/>
      <c r="G7" s="11"/>
      <c r="H7" s="11"/>
      <c r="I7" s="11"/>
      <c r="J7" s="11"/>
      <c r="Q7" s="71" t="s">
        <v>178</v>
      </c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</row>
    <row r="8" spans="2:29" ht="15.6" customHeight="1" thickBot="1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352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4"/>
      <c r="AC8" s="29"/>
    </row>
    <row r="9" spans="2:29">
      <c r="B9" s="14" t="s">
        <v>179</v>
      </c>
      <c r="C9" s="7"/>
      <c r="D9" s="7"/>
      <c r="E9" s="7"/>
      <c r="F9" s="7"/>
      <c r="G9" s="7"/>
      <c r="H9" s="7"/>
      <c r="I9" s="7"/>
      <c r="J9" s="7"/>
      <c r="K9" s="3"/>
      <c r="L9" s="14" t="s">
        <v>180</v>
      </c>
      <c r="M9" s="7"/>
      <c r="N9" s="7"/>
      <c r="O9" s="7"/>
      <c r="P9" s="3"/>
      <c r="Q9" s="14" t="s">
        <v>181</v>
      </c>
      <c r="R9" s="7"/>
      <c r="S9" s="7"/>
      <c r="T9" s="7"/>
      <c r="U9" s="3"/>
      <c r="V9" s="229" t="s">
        <v>182</v>
      </c>
      <c r="W9" s="7"/>
      <c r="X9" s="7"/>
      <c r="Y9" s="7"/>
      <c r="Z9" s="7"/>
      <c r="AA9" s="7"/>
      <c r="AB9" s="3"/>
    </row>
    <row r="10" spans="2:29" ht="15.75" thickBot="1">
      <c r="B10" s="389">
        <f>'KMT HP End Mill Recon Form'!B9</f>
        <v>0</v>
      </c>
      <c r="C10" s="390"/>
      <c r="D10" s="390"/>
      <c r="E10" s="390"/>
      <c r="F10" s="390"/>
      <c r="G10" s="391">
        <f ca="1">TODAY()</f>
        <v>45835</v>
      </c>
      <c r="H10" s="391"/>
      <c r="I10" s="391"/>
      <c r="J10" s="391"/>
      <c r="K10" s="392"/>
      <c r="L10" s="393" t="str">
        <f>IF('KMT HP End Mill Recon Form'!B11=0,"",'KMT HP End Mill Recon Form'!B11)</f>
        <v/>
      </c>
      <c r="M10" s="390"/>
      <c r="N10" s="390"/>
      <c r="O10" s="390"/>
      <c r="P10" s="394"/>
      <c r="Q10" s="5"/>
      <c r="U10" s="4"/>
      <c r="V10" s="443"/>
      <c r="W10" s="444"/>
      <c r="X10" s="444"/>
      <c r="Y10" s="444"/>
      <c r="Z10" s="395">
        <f ca="1">G10</f>
        <v>45835</v>
      </c>
      <c r="AA10" s="396"/>
      <c r="AB10" s="397"/>
      <c r="AC10" s="30"/>
    </row>
    <row r="11" spans="2:29">
      <c r="B11" s="14" t="s">
        <v>183</v>
      </c>
      <c r="C11" s="7"/>
      <c r="D11" s="7"/>
      <c r="E11" s="7"/>
      <c r="F11" s="7"/>
      <c r="G11" s="7"/>
      <c r="H11" s="7"/>
      <c r="I11" s="7"/>
      <c r="J11" s="7"/>
      <c r="K11" s="3"/>
      <c r="L11" s="14" t="s">
        <v>184</v>
      </c>
      <c r="M11" s="7"/>
      <c r="N11" s="7"/>
      <c r="O11" s="7"/>
      <c r="P11" s="7"/>
      <c r="Q11" s="7"/>
      <c r="R11" s="7"/>
      <c r="S11" s="3"/>
      <c r="T11" s="14" t="s">
        <v>185</v>
      </c>
      <c r="U11" s="7"/>
      <c r="V11" s="7"/>
      <c r="W11" s="7"/>
      <c r="X11" s="7"/>
      <c r="Y11" s="7"/>
      <c r="Z11" s="7"/>
      <c r="AA11" s="7"/>
      <c r="AB11" s="3"/>
    </row>
    <row r="12" spans="2:29">
      <c r="B12" s="5"/>
      <c r="K12" s="4"/>
      <c r="L12" s="393" t="s">
        <v>186</v>
      </c>
      <c r="M12" s="390"/>
      <c r="N12" s="390"/>
      <c r="O12" s="390"/>
      <c r="P12" s="390"/>
      <c r="Q12" s="390"/>
      <c r="R12" s="390"/>
      <c r="S12" s="394"/>
      <c r="T12" s="389">
        <f>'KMT HP End Mill Recon Form'!B5</f>
        <v>0</v>
      </c>
      <c r="U12" s="390"/>
      <c r="V12" s="390"/>
      <c r="W12" s="390"/>
      <c r="X12" s="390"/>
      <c r="Y12" s="390"/>
      <c r="Z12" s="390"/>
      <c r="AA12" s="390"/>
      <c r="AB12" s="394"/>
      <c r="AC12" s="27"/>
    </row>
    <row r="13" spans="2:29">
      <c r="B13" s="8" t="s">
        <v>187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8" t="s">
        <v>188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3"/>
    </row>
    <row r="14" spans="2:29" ht="15.75">
      <c r="B14" s="373">
        <f>'KMT HP End Mill Recon Form'!A18</f>
        <v>0</v>
      </c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5"/>
      <c r="Q14" s="445" t="str">
        <f>'KMT HP End Mill Recon Form'!B24</f>
        <v>Kennametal Inc. (Reconditioning Svc)</v>
      </c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7"/>
      <c r="AC14" s="26"/>
    </row>
    <row r="15" spans="2:29" ht="15.75">
      <c r="B15" s="373">
        <f>'KMT HP End Mill Recon Form'!A19</f>
        <v>0</v>
      </c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5"/>
      <c r="Q15" s="445" t="str">
        <f>'KMT HP End Mill Recon Form'!B25</f>
        <v>Acceso III No. 304 y 306</v>
      </c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7"/>
      <c r="AC15" s="26"/>
    </row>
    <row r="16" spans="2:29" ht="15.75">
      <c r="B16" s="373">
        <f>'KMT HP End Mill Recon Form'!A20</f>
        <v>0</v>
      </c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5"/>
      <c r="Q16" s="445" t="str">
        <f>'KMT HP End Mill Recon Form'!B26</f>
        <v>Colonia Industrial La Montana</v>
      </c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7"/>
      <c r="AC16" s="26"/>
    </row>
    <row r="17" spans="1:30" ht="15.75">
      <c r="A17" s="5"/>
      <c r="B17" s="373">
        <f>'KMT HP End Mill Recon Form'!A21</f>
        <v>0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5"/>
      <c r="Q17" s="445" t="str">
        <f>'KMT HP End Mill Recon Form'!B27</f>
        <v>Queretaro, QRO</v>
      </c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7"/>
      <c r="AC17" s="26"/>
      <c r="AD17" s="4"/>
    </row>
    <row r="18" spans="1:30" ht="16.5" thickBot="1">
      <c r="A18" s="5"/>
      <c r="B18" s="445" t="str">
        <f>IF('KMT HP End Mill Recon Form'!E9="","",'KMT HP End Mill Recon Form'!E9)</f>
        <v/>
      </c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7"/>
      <c r="Q18" s="445" t="str">
        <f>'KMT HP End Mill Recon Form'!B28</f>
        <v>C.P. 76150 Mexico</v>
      </c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7"/>
      <c r="AC18" s="26"/>
      <c r="AD18" s="4"/>
    </row>
    <row r="19" spans="1:30">
      <c r="A19" s="5"/>
      <c r="B19" s="14" t="s">
        <v>189</v>
      </c>
      <c r="C19" s="7"/>
      <c r="D19" s="7"/>
      <c r="E19" s="7"/>
      <c r="F19" s="7"/>
      <c r="G19" s="398" t="s">
        <v>190</v>
      </c>
      <c r="H19" s="398"/>
      <c r="I19" s="398"/>
      <c r="J19" s="398"/>
      <c r="K19" s="399"/>
      <c r="L19" s="14" t="s">
        <v>191</v>
      </c>
      <c r="M19" s="7"/>
      <c r="N19" s="7"/>
      <c r="O19" s="7"/>
      <c r="P19" s="7"/>
      <c r="Q19" s="7"/>
      <c r="R19" s="7"/>
      <c r="S19" s="3"/>
      <c r="T19" s="15" t="s">
        <v>192</v>
      </c>
      <c r="U19" s="7"/>
      <c r="V19" s="7"/>
      <c r="W19" s="7"/>
      <c r="X19" s="7"/>
      <c r="Y19" s="7"/>
      <c r="Z19" s="7"/>
      <c r="AA19" s="7"/>
      <c r="AB19" s="3"/>
      <c r="AC19" s="427"/>
      <c r="AD19" s="428"/>
    </row>
    <row r="20" spans="1:30" ht="15.75" thickBot="1">
      <c r="A20" s="5"/>
      <c r="B20" s="393" t="str">
        <f>IF('KMT HP End Mill Recon Form'!B30="SELECT ONE","",'KMT HP End Mill Recon Form'!B30)</f>
        <v>SELECCIONE UNO</v>
      </c>
      <c r="C20" s="390"/>
      <c r="D20" s="390"/>
      <c r="E20" s="390"/>
      <c r="F20" s="390"/>
      <c r="G20" s="400"/>
      <c r="H20" s="400"/>
      <c r="I20" s="400"/>
      <c r="J20" s="400"/>
      <c r="K20" s="401"/>
      <c r="L20" s="9"/>
      <c r="M20" s="10"/>
      <c r="N20" s="10"/>
      <c r="O20" s="10"/>
      <c r="P20" s="10"/>
      <c r="Q20" s="10"/>
      <c r="R20" s="10"/>
      <c r="S20" s="6"/>
      <c r="T20" s="11" t="s">
        <v>193</v>
      </c>
      <c r="AB20" s="4"/>
      <c r="AC20" s="429"/>
      <c r="AD20" s="430"/>
    </row>
    <row r="21" spans="1:30">
      <c r="A21" s="5"/>
      <c r="B21" s="14" t="s">
        <v>194</v>
      </c>
      <c r="C21" s="7"/>
      <c r="D21" s="7"/>
      <c r="E21" s="7"/>
      <c r="F21" s="7"/>
      <c r="G21" s="7"/>
      <c r="H21" s="7"/>
      <c r="I21" s="7"/>
      <c r="J21" s="7"/>
      <c r="K21" s="7"/>
      <c r="S21" s="4"/>
      <c r="T21" s="15" t="s">
        <v>195</v>
      </c>
      <c r="U21" s="7"/>
      <c r="V21" s="7"/>
      <c r="W21" s="7"/>
      <c r="X21" s="7"/>
      <c r="Y21" s="7"/>
      <c r="Z21" s="7"/>
      <c r="AA21" s="7"/>
      <c r="AB21" s="3"/>
      <c r="AC21" s="429"/>
      <c r="AD21" s="430"/>
    </row>
    <row r="22" spans="1:30" ht="15.75" thickBot="1">
      <c r="A22" s="5"/>
      <c r="B22" s="5"/>
      <c r="D22" s="11" t="s">
        <v>196</v>
      </c>
      <c r="S22" s="4"/>
      <c r="T22" s="11" t="s">
        <v>197</v>
      </c>
      <c r="AB22" s="4"/>
      <c r="AC22" s="429"/>
      <c r="AD22" s="430"/>
    </row>
    <row r="23" spans="1:30">
      <c r="A23" s="5"/>
      <c r="B23" s="14" t="s">
        <v>198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3"/>
      <c r="T23" s="15" t="s">
        <v>199</v>
      </c>
      <c r="U23" s="7"/>
      <c r="V23" s="7"/>
      <c r="W23" s="7"/>
      <c r="X23" s="7"/>
      <c r="Y23" s="7"/>
      <c r="Z23" s="7"/>
      <c r="AA23" s="7"/>
      <c r="AB23" s="3"/>
      <c r="AC23" s="429"/>
      <c r="AD23" s="430"/>
    </row>
    <row r="24" spans="1:30">
      <c r="A24" s="5"/>
      <c r="B24" s="376" t="str">
        <f>IF('KMT HP End Mill Recon Form'!A39=0,"",'KMT HP End Mill Recon Form'!A39)</f>
        <v/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8"/>
      <c r="T24" s="11" t="s">
        <v>200</v>
      </c>
      <c r="AB24" s="4"/>
      <c r="AC24" s="431"/>
      <c r="AD24" s="432"/>
    </row>
    <row r="25" spans="1:30" ht="6.6" customHeight="1">
      <c r="A25" s="5"/>
      <c r="B25" s="402" t="s">
        <v>201</v>
      </c>
      <c r="C25" s="357"/>
      <c r="D25" s="355" t="s">
        <v>202</v>
      </c>
      <c r="E25" s="356"/>
      <c r="F25" s="356"/>
      <c r="G25" s="356"/>
      <c r="H25" s="356"/>
      <c r="I25" s="356"/>
      <c r="J25" s="357"/>
      <c r="K25" s="355" t="s">
        <v>203</v>
      </c>
      <c r="L25" s="356"/>
      <c r="M25" s="357"/>
      <c r="N25" s="355" t="s">
        <v>204</v>
      </c>
      <c r="O25" s="356"/>
      <c r="P25" s="357"/>
      <c r="Q25" s="361" t="s">
        <v>205</v>
      </c>
      <c r="R25" s="362"/>
      <c r="S25" s="361" t="s">
        <v>206</v>
      </c>
      <c r="T25" s="362"/>
      <c r="U25" s="355" t="s">
        <v>207</v>
      </c>
      <c r="V25" s="382"/>
      <c r="W25" s="382"/>
      <c r="X25" s="383"/>
      <c r="Y25" s="355" t="s">
        <v>204</v>
      </c>
      <c r="Z25" s="382"/>
      <c r="AA25" s="382"/>
      <c r="AB25" s="387"/>
      <c r="AC25" s="422" t="s">
        <v>208</v>
      </c>
      <c r="AD25" s="4"/>
    </row>
    <row r="26" spans="1:30" ht="22.15" customHeight="1">
      <c r="A26" s="5"/>
      <c r="B26" s="403"/>
      <c r="C26" s="360"/>
      <c r="D26" s="358"/>
      <c r="E26" s="359"/>
      <c r="F26" s="359"/>
      <c r="G26" s="359"/>
      <c r="H26" s="359"/>
      <c r="I26" s="359"/>
      <c r="J26" s="360"/>
      <c r="K26" s="358"/>
      <c r="L26" s="359"/>
      <c r="M26" s="360"/>
      <c r="N26" s="358"/>
      <c r="O26" s="359"/>
      <c r="P26" s="360"/>
      <c r="Q26" s="363"/>
      <c r="R26" s="364"/>
      <c r="S26" s="363"/>
      <c r="T26" s="364"/>
      <c r="U26" s="384"/>
      <c r="V26" s="385"/>
      <c r="W26" s="385"/>
      <c r="X26" s="386"/>
      <c r="Y26" s="384"/>
      <c r="Z26" s="385"/>
      <c r="AA26" s="385"/>
      <c r="AB26" s="388"/>
      <c r="AC26" s="423"/>
      <c r="AD26" s="4"/>
    </row>
    <row r="27" spans="1:30">
      <c r="A27" s="5"/>
      <c r="B27" s="424"/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6"/>
      <c r="U27" s="372" t="str">
        <f>backend!Q1</f>
        <v>USD</v>
      </c>
      <c r="V27" s="348"/>
      <c r="W27" s="348"/>
      <c r="X27" s="349"/>
      <c r="Y27" s="348" t="str">
        <f>U27</f>
        <v>USD</v>
      </c>
      <c r="Z27" s="348"/>
      <c r="AA27" s="348"/>
      <c r="AB27" s="349"/>
      <c r="AC27" s="150" t="s">
        <v>209</v>
      </c>
      <c r="AD27" s="4"/>
    </row>
    <row r="28" spans="1:30" ht="25.15" customHeight="1">
      <c r="A28" s="5"/>
      <c r="B28" s="365">
        <v>10</v>
      </c>
      <c r="C28" s="366"/>
      <c r="D28" s="367" t="str">
        <f>IFERROR(VLOOKUP($B28,backend!B:D,3,FALSE),"")</f>
        <v/>
      </c>
      <c r="E28" s="367"/>
      <c r="F28" s="367"/>
      <c r="G28" s="367"/>
      <c r="H28" s="367"/>
      <c r="I28" s="367"/>
      <c r="J28" s="367"/>
      <c r="K28" s="368" t="str">
        <f>IFERROR(VLOOKUP(B28,backend!B:C,2,FALSE),"")</f>
        <v/>
      </c>
      <c r="L28" s="368"/>
      <c r="M28" s="368"/>
      <c r="N28" s="368" t="str">
        <f>IFERROR(VLOOKUP(B28,backend!B:I,8,FALSE),"")</f>
        <v/>
      </c>
      <c r="O28" s="368"/>
      <c r="P28" s="368"/>
      <c r="Q28" s="366" t="str">
        <f>IFERROR(IF(AND(K28&lt;&gt;"",N28&lt;VLOOKUP(K28,MOQ!A:B,2,FALSE)),"X",""),"")</f>
        <v/>
      </c>
      <c r="R28" s="366"/>
      <c r="S28" s="369" t="str">
        <f>IF(AND(K28&lt;&gt;"",'KMT HP End Mill Recon Form'!$G$6="yes"),"X","")</f>
        <v/>
      </c>
      <c r="T28" s="370"/>
      <c r="U28" s="371" t="str">
        <f>IFERROR(ROUND(Y28/N28,2),"")</f>
        <v/>
      </c>
      <c r="V28" s="371"/>
      <c r="W28" s="371"/>
      <c r="X28" s="371"/>
      <c r="Y28" s="371" t="str">
        <f>IFERROR(VLOOKUP($B28,backend!$B:$N,13,FALSE),"")</f>
        <v/>
      </c>
      <c r="Z28" s="371"/>
      <c r="AA28" s="371"/>
      <c r="AB28" s="371"/>
      <c r="AC28" s="147" t="str">
        <f>IF(N28&lt;&gt;"","X","")</f>
        <v/>
      </c>
      <c r="AD28" s="4"/>
    </row>
    <row r="29" spans="1:30" ht="25.15" customHeight="1">
      <c r="A29" s="5"/>
      <c r="B29" s="411">
        <f>B28+10</f>
        <v>20</v>
      </c>
      <c r="C29" s="412"/>
      <c r="D29" s="404" t="str">
        <f>IFERROR(VLOOKUP($B29,backend!B:D,3,FALSE),"")</f>
        <v/>
      </c>
      <c r="E29" s="405"/>
      <c r="F29" s="405"/>
      <c r="G29" s="405"/>
      <c r="H29" s="405"/>
      <c r="I29" s="405"/>
      <c r="J29" s="406"/>
      <c r="K29" s="414" t="str">
        <f>IFERROR(VLOOKUP(B29,backend!B:C,2,FALSE),"")</f>
        <v/>
      </c>
      <c r="L29" s="415"/>
      <c r="M29" s="408"/>
      <c r="N29" s="414" t="str">
        <f>IFERROR(VLOOKUP(B29,backend!B:I,8,FALSE),"")</f>
        <v/>
      </c>
      <c r="O29" s="415"/>
      <c r="P29" s="408"/>
      <c r="Q29" s="412" t="str">
        <f>IFERROR(IF(AND(K29&lt;&gt;"",N29&lt;VLOOKUP(K29,MOQ!A:B,2,FALSE)),"X",""),"")</f>
        <v/>
      </c>
      <c r="R29" s="412"/>
      <c r="S29" s="416" t="str">
        <f>IF(AND(K29&lt;&gt;"",'KMT HP End Mill Recon Form'!$G$6="yes"),"X","")</f>
        <v/>
      </c>
      <c r="T29" s="417"/>
      <c r="U29" s="413" t="str">
        <f t="shared" ref="U29:U67" si="0">IFERROR(ROUND(Y29/N29,2),"")</f>
        <v/>
      </c>
      <c r="V29" s="413"/>
      <c r="W29" s="413"/>
      <c r="X29" s="413"/>
      <c r="Y29" s="413" t="str">
        <f>IFERROR(VLOOKUP($B29,backend!$B:$N,13,FALSE),"")</f>
        <v/>
      </c>
      <c r="Z29" s="413"/>
      <c r="AA29" s="413"/>
      <c r="AB29" s="413"/>
      <c r="AC29" s="148" t="str">
        <f t="shared" ref="AC29:AC66" si="1">IF(N29&lt;&gt;"","X","")</f>
        <v/>
      </c>
      <c r="AD29" s="4"/>
    </row>
    <row r="30" spans="1:30" ht="25.15" customHeight="1">
      <c r="A30" s="5"/>
      <c r="B30" s="411">
        <v>30</v>
      </c>
      <c r="C30" s="412"/>
      <c r="D30" s="404" t="str">
        <f>IFERROR(VLOOKUP($B30,backend!B:D,3,FALSE),"")</f>
        <v/>
      </c>
      <c r="E30" s="405"/>
      <c r="F30" s="405"/>
      <c r="G30" s="405"/>
      <c r="H30" s="405"/>
      <c r="I30" s="405"/>
      <c r="J30" s="406"/>
      <c r="K30" s="414" t="str">
        <f>IFERROR(VLOOKUP(B30,backend!B:C,2,FALSE),"")</f>
        <v/>
      </c>
      <c r="L30" s="415"/>
      <c r="M30" s="408"/>
      <c r="N30" s="414" t="str">
        <f>IFERROR(VLOOKUP(B30,backend!B:I,8,FALSE),"")</f>
        <v/>
      </c>
      <c r="O30" s="415"/>
      <c r="P30" s="408"/>
      <c r="Q30" s="412" t="str">
        <f>IFERROR(IF(AND(K30&lt;&gt;"",N30&lt;VLOOKUP(K30,MOQ!A:B,2,FALSE)),"X",""),"")</f>
        <v/>
      </c>
      <c r="R30" s="412"/>
      <c r="S30" s="416" t="str">
        <f>IF(AND(K30&lt;&gt;"",'KMT HP End Mill Recon Form'!$G$6="yes"),"X","")</f>
        <v/>
      </c>
      <c r="T30" s="417"/>
      <c r="U30" s="413" t="str">
        <f t="shared" si="0"/>
        <v/>
      </c>
      <c r="V30" s="413"/>
      <c r="W30" s="413"/>
      <c r="X30" s="413"/>
      <c r="Y30" s="413" t="str">
        <f>IFERROR(VLOOKUP($B30,backend!$B:$N,13,FALSE),"")</f>
        <v/>
      </c>
      <c r="Z30" s="413"/>
      <c r="AA30" s="413"/>
      <c r="AB30" s="413"/>
      <c r="AC30" s="148" t="str">
        <f t="shared" si="1"/>
        <v/>
      </c>
      <c r="AD30" s="4"/>
    </row>
    <row r="31" spans="1:30" ht="25.15" customHeight="1">
      <c r="A31" s="5"/>
      <c r="B31" s="411">
        <v>40</v>
      </c>
      <c r="C31" s="412"/>
      <c r="D31" s="404" t="str">
        <f>IFERROR(VLOOKUP($B31,backend!B:D,3,FALSE),"")</f>
        <v/>
      </c>
      <c r="E31" s="405"/>
      <c r="F31" s="405"/>
      <c r="G31" s="405"/>
      <c r="H31" s="405"/>
      <c r="I31" s="405"/>
      <c r="J31" s="406"/>
      <c r="K31" s="414" t="str">
        <f>IFERROR(VLOOKUP(B31,backend!B:C,2,FALSE),"")</f>
        <v/>
      </c>
      <c r="L31" s="415"/>
      <c r="M31" s="408"/>
      <c r="N31" s="414" t="str">
        <f>IFERROR(VLOOKUP(B31,backend!B:I,8,FALSE),"")</f>
        <v/>
      </c>
      <c r="O31" s="415"/>
      <c r="P31" s="408"/>
      <c r="Q31" s="412" t="str">
        <f>IFERROR(IF(AND(K31&lt;&gt;"",N31&lt;VLOOKUP(K31,MOQ!A:B,2,FALSE)),"X",""),"")</f>
        <v/>
      </c>
      <c r="R31" s="412"/>
      <c r="S31" s="416" t="str">
        <f>IF(AND(K31&lt;&gt;"",'KMT HP End Mill Recon Form'!$G$6="yes"),"X","")</f>
        <v/>
      </c>
      <c r="T31" s="417"/>
      <c r="U31" s="413" t="str">
        <f t="shared" si="0"/>
        <v/>
      </c>
      <c r="V31" s="413"/>
      <c r="W31" s="413"/>
      <c r="X31" s="413"/>
      <c r="Y31" s="413" t="str">
        <f>IFERROR(VLOOKUP($B31,backend!$B:$N,13,FALSE),"")</f>
        <v/>
      </c>
      <c r="Z31" s="413"/>
      <c r="AA31" s="413"/>
      <c r="AB31" s="413"/>
      <c r="AC31" s="148" t="str">
        <f t="shared" si="1"/>
        <v/>
      </c>
      <c r="AD31" s="4"/>
    </row>
    <row r="32" spans="1:30" ht="25.15" customHeight="1">
      <c r="A32" s="5"/>
      <c r="B32" s="407">
        <v>50</v>
      </c>
      <c r="C32" s="408"/>
      <c r="D32" s="404" t="str">
        <f>IFERROR(VLOOKUP($B32,backend!B:D,3,FALSE),"")</f>
        <v/>
      </c>
      <c r="E32" s="405"/>
      <c r="F32" s="405"/>
      <c r="G32" s="405"/>
      <c r="H32" s="405"/>
      <c r="I32" s="405"/>
      <c r="J32" s="406"/>
      <c r="K32" s="414" t="str">
        <f>IFERROR(VLOOKUP(B32,backend!B:C,2,FALSE),"")</f>
        <v/>
      </c>
      <c r="L32" s="415"/>
      <c r="M32" s="408"/>
      <c r="N32" s="414" t="str">
        <f>IFERROR(VLOOKUP(B32,backend!B:I,8,FALSE),"")</f>
        <v/>
      </c>
      <c r="O32" s="415"/>
      <c r="P32" s="408"/>
      <c r="Q32" s="412" t="str">
        <f>IFERROR(IF(AND(K32&lt;&gt;"",N32&lt;VLOOKUP(K32,MOQ!A:B,2,FALSE)),"X",""),"")</f>
        <v/>
      </c>
      <c r="R32" s="412"/>
      <c r="S32" s="416" t="str">
        <f>IF(AND(K32&lt;&gt;"",'KMT HP End Mill Recon Form'!$G$6="yes"),"X","")</f>
        <v/>
      </c>
      <c r="T32" s="417"/>
      <c r="U32" s="413" t="str">
        <f t="shared" si="0"/>
        <v/>
      </c>
      <c r="V32" s="413"/>
      <c r="W32" s="413"/>
      <c r="X32" s="413"/>
      <c r="Y32" s="413" t="str">
        <f>IFERROR(VLOOKUP($B32,backend!$B:$N,13,FALSE),"")</f>
        <v/>
      </c>
      <c r="Z32" s="413"/>
      <c r="AA32" s="413"/>
      <c r="AB32" s="413"/>
      <c r="AC32" s="148" t="str">
        <f t="shared" si="1"/>
        <v/>
      </c>
      <c r="AD32" s="4"/>
    </row>
    <row r="33" spans="2:29" ht="25.15" customHeight="1">
      <c r="B33" s="407">
        <v>60</v>
      </c>
      <c r="C33" s="408"/>
      <c r="D33" s="404" t="str">
        <f>IFERROR(VLOOKUP($B33,backend!B:D,3,FALSE),"")</f>
        <v/>
      </c>
      <c r="E33" s="405"/>
      <c r="F33" s="405"/>
      <c r="G33" s="405"/>
      <c r="H33" s="405"/>
      <c r="I33" s="405"/>
      <c r="J33" s="406"/>
      <c r="K33" s="414" t="str">
        <f>IFERROR(VLOOKUP(B33,backend!B:C,2,FALSE),"")</f>
        <v/>
      </c>
      <c r="L33" s="415"/>
      <c r="M33" s="408"/>
      <c r="N33" s="414" t="str">
        <f>IFERROR(VLOOKUP(B33,backend!B:I,8,FALSE),"")</f>
        <v/>
      </c>
      <c r="O33" s="415"/>
      <c r="P33" s="408"/>
      <c r="Q33" s="412" t="str">
        <f>IFERROR(IF(AND(K33&lt;&gt;"",N33&lt;VLOOKUP(K33,MOQ!A:B,2,FALSE)),"X",""),"")</f>
        <v/>
      </c>
      <c r="R33" s="412"/>
      <c r="S33" s="416" t="str">
        <f>IF(AND(K33&lt;&gt;"",'KMT HP End Mill Recon Form'!$G$6="yes"),"X","")</f>
        <v/>
      </c>
      <c r="T33" s="417"/>
      <c r="U33" s="413" t="str">
        <f t="shared" si="0"/>
        <v/>
      </c>
      <c r="V33" s="413"/>
      <c r="W33" s="413"/>
      <c r="X33" s="413"/>
      <c r="Y33" s="413" t="str">
        <f>IFERROR(VLOOKUP($B33,backend!$B:$N,13,FALSE),"")</f>
        <v/>
      </c>
      <c r="Z33" s="413"/>
      <c r="AA33" s="413"/>
      <c r="AB33" s="413"/>
      <c r="AC33" s="148" t="str">
        <f t="shared" si="1"/>
        <v/>
      </c>
    </row>
    <row r="34" spans="2:29" ht="25.15" customHeight="1">
      <c r="B34" s="407">
        <v>70</v>
      </c>
      <c r="C34" s="408"/>
      <c r="D34" s="404" t="str">
        <f>IFERROR(VLOOKUP($B34,backend!B:D,3,FALSE),"")</f>
        <v/>
      </c>
      <c r="E34" s="405"/>
      <c r="F34" s="405"/>
      <c r="G34" s="405"/>
      <c r="H34" s="405"/>
      <c r="I34" s="405"/>
      <c r="J34" s="406"/>
      <c r="K34" s="414" t="str">
        <f>IFERROR(VLOOKUP(B34,backend!B:C,2,FALSE),"")</f>
        <v/>
      </c>
      <c r="L34" s="415"/>
      <c r="M34" s="408"/>
      <c r="N34" s="414" t="str">
        <f>IFERROR(VLOOKUP(B34,backend!B:I,8,FALSE),"")</f>
        <v/>
      </c>
      <c r="O34" s="415"/>
      <c r="P34" s="408"/>
      <c r="Q34" s="412" t="str">
        <f>IFERROR(IF(AND(K34&lt;&gt;"",N34&lt;VLOOKUP(K34,MOQ!A:B,2,FALSE)),"X",""),"")</f>
        <v/>
      </c>
      <c r="R34" s="412"/>
      <c r="S34" s="416" t="str">
        <f>IF(AND(K34&lt;&gt;"",'KMT HP End Mill Recon Form'!$G$6="yes"),"X","")</f>
        <v/>
      </c>
      <c r="T34" s="417"/>
      <c r="U34" s="413" t="str">
        <f t="shared" si="0"/>
        <v/>
      </c>
      <c r="V34" s="413"/>
      <c r="W34" s="413"/>
      <c r="X34" s="413"/>
      <c r="Y34" s="413" t="str">
        <f>IFERROR(VLOOKUP($B34,backend!$B:$N,13,FALSE),"")</f>
        <v/>
      </c>
      <c r="Z34" s="413"/>
      <c r="AA34" s="413"/>
      <c r="AB34" s="413"/>
      <c r="AC34" s="148" t="str">
        <f t="shared" si="1"/>
        <v/>
      </c>
    </row>
    <row r="35" spans="2:29" ht="25.15" customHeight="1">
      <c r="B35" s="407">
        <v>80</v>
      </c>
      <c r="C35" s="408"/>
      <c r="D35" s="404" t="str">
        <f>IFERROR(VLOOKUP($B35,backend!B:D,3,FALSE),"")</f>
        <v/>
      </c>
      <c r="E35" s="405"/>
      <c r="F35" s="405"/>
      <c r="G35" s="405"/>
      <c r="H35" s="405"/>
      <c r="I35" s="405"/>
      <c r="J35" s="406"/>
      <c r="K35" s="414" t="str">
        <f>IFERROR(VLOOKUP(B35,backend!B:C,2,FALSE),"")</f>
        <v/>
      </c>
      <c r="L35" s="415"/>
      <c r="M35" s="408"/>
      <c r="N35" s="414" t="str">
        <f>IFERROR(VLOOKUP(B35,backend!B:I,8,FALSE),"")</f>
        <v/>
      </c>
      <c r="O35" s="415"/>
      <c r="P35" s="408"/>
      <c r="Q35" s="412" t="str">
        <f>IFERROR(IF(AND(K35&lt;&gt;"",N35&lt;VLOOKUP(K35,MOQ!A:B,2,FALSE)),"X",""),"")</f>
        <v/>
      </c>
      <c r="R35" s="412"/>
      <c r="S35" s="416" t="str">
        <f>IF(AND(K35&lt;&gt;"",'KMT HP End Mill Recon Form'!$G$6="yes"),"X","")</f>
        <v/>
      </c>
      <c r="T35" s="417"/>
      <c r="U35" s="413" t="str">
        <f t="shared" si="0"/>
        <v/>
      </c>
      <c r="V35" s="413"/>
      <c r="W35" s="413"/>
      <c r="X35" s="413"/>
      <c r="Y35" s="413" t="str">
        <f>IFERROR(VLOOKUP($B35,backend!$B:$N,13,FALSE),"")</f>
        <v/>
      </c>
      <c r="Z35" s="413"/>
      <c r="AA35" s="413"/>
      <c r="AB35" s="413"/>
      <c r="AC35" s="148" t="str">
        <f t="shared" si="1"/>
        <v/>
      </c>
    </row>
    <row r="36" spans="2:29" ht="25.15" customHeight="1">
      <c r="B36" s="407">
        <v>90</v>
      </c>
      <c r="C36" s="408"/>
      <c r="D36" s="404" t="str">
        <f>IFERROR(VLOOKUP($B36,backend!B:D,3,FALSE),"")</f>
        <v/>
      </c>
      <c r="E36" s="405"/>
      <c r="F36" s="405"/>
      <c r="G36" s="405"/>
      <c r="H36" s="405"/>
      <c r="I36" s="405"/>
      <c r="J36" s="406"/>
      <c r="K36" s="414" t="str">
        <f>IFERROR(VLOOKUP(B36,backend!B:C,2,FALSE),"")</f>
        <v/>
      </c>
      <c r="L36" s="415"/>
      <c r="M36" s="408"/>
      <c r="N36" s="414" t="str">
        <f>IFERROR(VLOOKUP(B36,backend!B:I,8,FALSE),"")</f>
        <v/>
      </c>
      <c r="O36" s="415"/>
      <c r="P36" s="408"/>
      <c r="Q36" s="412" t="str">
        <f>IFERROR(IF(AND(K36&lt;&gt;"",N36&lt;VLOOKUP(K36,MOQ!A:B,2,FALSE)),"X",""),"")</f>
        <v/>
      </c>
      <c r="R36" s="412"/>
      <c r="S36" s="416" t="str">
        <f>IF(AND(K36&lt;&gt;"",'KMT HP End Mill Recon Form'!$G$6="yes"),"X","")</f>
        <v/>
      </c>
      <c r="T36" s="417"/>
      <c r="U36" s="413" t="str">
        <f t="shared" si="0"/>
        <v/>
      </c>
      <c r="V36" s="413"/>
      <c r="W36" s="413"/>
      <c r="X36" s="413"/>
      <c r="Y36" s="413" t="str">
        <f>IFERROR(VLOOKUP($B36,backend!$B:$N,13,FALSE),"")</f>
        <v/>
      </c>
      <c r="Z36" s="413"/>
      <c r="AA36" s="413"/>
      <c r="AB36" s="413"/>
      <c r="AC36" s="148" t="str">
        <f t="shared" si="1"/>
        <v/>
      </c>
    </row>
    <row r="37" spans="2:29" ht="25.15" customHeight="1">
      <c r="B37" s="407">
        <v>100</v>
      </c>
      <c r="C37" s="408"/>
      <c r="D37" s="404" t="str">
        <f>IFERROR(VLOOKUP($B37,backend!B:D,3,FALSE),"")</f>
        <v/>
      </c>
      <c r="E37" s="405"/>
      <c r="F37" s="405"/>
      <c r="G37" s="405"/>
      <c r="H37" s="405"/>
      <c r="I37" s="405"/>
      <c r="J37" s="406"/>
      <c r="K37" s="414" t="str">
        <f>IFERROR(VLOOKUP(B37,backend!B:C,2,FALSE),"")</f>
        <v/>
      </c>
      <c r="L37" s="415"/>
      <c r="M37" s="408"/>
      <c r="N37" s="414" t="str">
        <f>IFERROR(VLOOKUP(B37,backend!B:I,8,FALSE),"")</f>
        <v/>
      </c>
      <c r="O37" s="415"/>
      <c r="P37" s="408"/>
      <c r="Q37" s="412" t="str">
        <f>IFERROR(IF(AND(K37&lt;&gt;"",N37&lt;VLOOKUP(K37,MOQ!A:B,2,FALSE)),"X",""),"")</f>
        <v/>
      </c>
      <c r="R37" s="412"/>
      <c r="S37" s="416" t="str">
        <f>IF(AND(K37&lt;&gt;"",'KMT HP End Mill Recon Form'!$G$6="yes"),"X","")</f>
        <v/>
      </c>
      <c r="T37" s="417"/>
      <c r="U37" s="413" t="str">
        <f t="shared" si="0"/>
        <v/>
      </c>
      <c r="V37" s="413"/>
      <c r="W37" s="413"/>
      <c r="X37" s="413"/>
      <c r="Y37" s="413" t="str">
        <f>IFERROR(VLOOKUP($B37,backend!$B:$N,13,FALSE),"")</f>
        <v/>
      </c>
      <c r="Z37" s="413"/>
      <c r="AA37" s="413"/>
      <c r="AB37" s="413"/>
      <c r="AC37" s="148" t="str">
        <f t="shared" si="1"/>
        <v/>
      </c>
    </row>
    <row r="38" spans="2:29" ht="25.15" customHeight="1">
      <c r="B38" s="407">
        <v>110</v>
      </c>
      <c r="C38" s="408"/>
      <c r="D38" s="404" t="str">
        <f>IFERROR(VLOOKUP($B38,backend!B:D,3,FALSE),"")</f>
        <v/>
      </c>
      <c r="E38" s="405"/>
      <c r="F38" s="405"/>
      <c r="G38" s="405"/>
      <c r="H38" s="405"/>
      <c r="I38" s="405"/>
      <c r="J38" s="406"/>
      <c r="K38" s="414" t="str">
        <f>IFERROR(VLOOKUP(B38,backend!B:C,2,FALSE),"")</f>
        <v/>
      </c>
      <c r="L38" s="415"/>
      <c r="M38" s="408"/>
      <c r="N38" s="414" t="str">
        <f>IFERROR(VLOOKUP(B38,backend!B:I,8,FALSE),"")</f>
        <v/>
      </c>
      <c r="O38" s="415"/>
      <c r="P38" s="408"/>
      <c r="Q38" s="412" t="str">
        <f>IFERROR(IF(AND(K38&lt;&gt;"",N38&lt;VLOOKUP(K38,MOQ!A:B,2,FALSE)),"X",""),"")</f>
        <v/>
      </c>
      <c r="R38" s="412"/>
      <c r="S38" s="416" t="str">
        <f>IF(AND(K38&lt;&gt;"",'KMT HP End Mill Recon Form'!$G$6="yes"),"X","")</f>
        <v/>
      </c>
      <c r="T38" s="417"/>
      <c r="U38" s="413" t="str">
        <f t="shared" si="0"/>
        <v/>
      </c>
      <c r="V38" s="413"/>
      <c r="W38" s="413"/>
      <c r="X38" s="413"/>
      <c r="Y38" s="413" t="str">
        <f>IFERROR(VLOOKUP($B38,backend!$B:$N,13,FALSE),"")</f>
        <v/>
      </c>
      <c r="Z38" s="413"/>
      <c r="AA38" s="413"/>
      <c r="AB38" s="413"/>
      <c r="AC38" s="148" t="str">
        <f t="shared" si="1"/>
        <v/>
      </c>
    </row>
    <row r="39" spans="2:29" ht="25.15" customHeight="1">
      <c r="B39" s="407">
        <v>120</v>
      </c>
      <c r="C39" s="408"/>
      <c r="D39" s="404" t="str">
        <f>IFERROR(VLOOKUP($B39,backend!B:D,3,FALSE),"")</f>
        <v/>
      </c>
      <c r="E39" s="405"/>
      <c r="F39" s="405"/>
      <c r="G39" s="405"/>
      <c r="H39" s="405"/>
      <c r="I39" s="405"/>
      <c r="J39" s="406"/>
      <c r="K39" s="414" t="str">
        <f>IFERROR(VLOOKUP(B39,backend!B:C,2,FALSE),"")</f>
        <v/>
      </c>
      <c r="L39" s="415"/>
      <c r="M39" s="408"/>
      <c r="N39" s="414" t="str">
        <f>IFERROR(VLOOKUP(B39,backend!B:I,8,FALSE),"")</f>
        <v/>
      </c>
      <c r="O39" s="415"/>
      <c r="P39" s="408"/>
      <c r="Q39" s="412" t="str">
        <f>IFERROR(IF(AND(K39&lt;&gt;"",N39&lt;VLOOKUP(K39,MOQ!A:B,2,FALSE)),"X",""),"")</f>
        <v/>
      </c>
      <c r="R39" s="412"/>
      <c r="S39" s="416" t="str">
        <f>IF(AND(K39&lt;&gt;"",'KMT HP End Mill Recon Form'!$G$6="yes"),"X","")</f>
        <v/>
      </c>
      <c r="T39" s="417"/>
      <c r="U39" s="413" t="str">
        <f t="shared" si="0"/>
        <v/>
      </c>
      <c r="V39" s="413"/>
      <c r="W39" s="413"/>
      <c r="X39" s="413"/>
      <c r="Y39" s="413" t="str">
        <f>IFERROR(VLOOKUP($B39,backend!$B:$N,13,FALSE),"")</f>
        <v/>
      </c>
      <c r="Z39" s="413"/>
      <c r="AA39" s="413"/>
      <c r="AB39" s="413"/>
      <c r="AC39" s="148" t="str">
        <f t="shared" si="1"/>
        <v/>
      </c>
    </row>
    <row r="40" spans="2:29" ht="25.15" customHeight="1">
      <c r="B40" s="407">
        <v>130</v>
      </c>
      <c r="C40" s="408"/>
      <c r="D40" s="404" t="str">
        <f>IFERROR(VLOOKUP($B40,backend!B:D,3,FALSE),"")</f>
        <v/>
      </c>
      <c r="E40" s="405"/>
      <c r="F40" s="405"/>
      <c r="G40" s="405"/>
      <c r="H40" s="405"/>
      <c r="I40" s="405"/>
      <c r="J40" s="406"/>
      <c r="K40" s="414" t="str">
        <f>IFERROR(VLOOKUP(B40,backend!B:C,2,FALSE),"")</f>
        <v/>
      </c>
      <c r="L40" s="415"/>
      <c r="M40" s="408"/>
      <c r="N40" s="414" t="str">
        <f>IFERROR(VLOOKUP(B40,backend!B:I,8,FALSE),"")</f>
        <v/>
      </c>
      <c r="O40" s="415"/>
      <c r="P40" s="408"/>
      <c r="Q40" s="412" t="str">
        <f>IFERROR(IF(AND(K40&lt;&gt;"",N40&lt;VLOOKUP(K40,MOQ!A:B,2,FALSE)),"X",""),"")</f>
        <v/>
      </c>
      <c r="R40" s="412"/>
      <c r="S40" s="416" t="str">
        <f>IF(AND(K40&lt;&gt;"",'KMT HP End Mill Recon Form'!$G$6="yes"),"X","")</f>
        <v/>
      </c>
      <c r="T40" s="417"/>
      <c r="U40" s="413" t="str">
        <f t="shared" si="0"/>
        <v/>
      </c>
      <c r="V40" s="413"/>
      <c r="W40" s="413"/>
      <c r="X40" s="413"/>
      <c r="Y40" s="413" t="str">
        <f>IFERROR(VLOOKUP($B40,backend!$B:$N,13,FALSE),"")</f>
        <v/>
      </c>
      <c r="Z40" s="413"/>
      <c r="AA40" s="413"/>
      <c r="AB40" s="413"/>
      <c r="AC40" s="148" t="str">
        <f t="shared" si="1"/>
        <v/>
      </c>
    </row>
    <row r="41" spans="2:29" ht="25.15" customHeight="1">
      <c r="B41" s="407">
        <v>140</v>
      </c>
      <c r="C41" s="408"/>
      <c r="D41" s="404" t="str">
        <f>IFERROR(VLOOKUP($B41,backend!B:D,3,FALSE),"")</f>
        <v/>
      </c>
      <c r="E41" s="405"/>
      <c r="F41" s="405"/>
      <c r="G41" s="405"/>
      <c r="H41" s="405"/>
      <c r="I41" s="405"/>
      <c r="J41" s="406"/>
      <c r="K41" s="414" t="str">
        <f>IFERROR(VLOOKUP(B41,backend!B:C,2,FALSE),"")</f>
        <v/>
      </c>
      <c r="L41" s="415"/>
      <c r="M41" s="408"/>
      <c r="N41" s="414" t="str">
        <f>IFERROR(VLOOKUP(B41,backend!B:I,8,FALSE),"")</f>
        <v/>
      </c>
      <c r="O41" s="415"/>
      <c r="P41" s="408"/>
      <c r="Q41" s="412" t="str">
        <f>IFERROR(IF(AND(K41&lt;&gt;"",N41&lt;VLOOKUP(K41,MOQ!A:B,2,FALSE)),"X",""),"")</f>
        <v/>
      </c>
      <c r="R41" s="412"/>
      <c r="S41" s="416" t="str">
        <f>IF(AND(K41&lt;&gt;"",'KMT HP End Mill Recon Form'!$G$6="yes"),"X","")</f>
        <v/>
      </c>
      <c r="T41" s="417"/>
      <c r="U41" s="413" t="str">
        <f t="shared" si="0"/>
        <v/>
      </c>
      <c r="V41" s="413"/>
      <c r="W41" s="413"/>
      <c r="X41" s="413"/>
      <c r="Y41" s="413" t="str">
        <f>IFERROR(VLOOKUP($B41,backend!$B:$N,13,FALSE),"")</f>
        <v/>
      </c>
      <c r="Z41" s="413"/>
      <c r="AA41" s="413"/>
      <c r="AB41" s="413"/>
      <c r="AC41" s="148" t="str">
        <f t="shared" si="1"/>
        <v/>
      </c>
    </row>
    <row r="42" spans="2:29" ht="25.15" customHeight="1">
      <c r="B42" s="407">
        <v>150</v>
      </c>
      <c r="C42" s="408"/>
      <c r="D42" s="404" t="str">
        <f>IFERROR(VLOOKUP($B42,backend!B:D,3,FALSE),"")</f>
        <v/>
      </c>
      <c r="E42" s="405"/>
      <c r="F42" s="405"/>
      <c r="G42" s="405"/>
      <c r="H42" s="405"/>
      <c r="I42" s="405"/>
      <c r="J42" s="406"/>
      <c r="K42" s="414" t="str">
        <f>IFERROR(VLOOKUP(B42,backend!B:C,2,FALSE),"")</f>
        <v/>
      </c>
      <c r="L42" s="415"/>
      <c r="M42" s="408"/>
      <c r="N42" s="414" t="str">
        <f>IFERROR(VLOOKUP(B42,backend!B:I,8,FALSE),"")</f>
        <v/>
      </c>
      <c r="O42" s="415"/>
      <c r="P42" s="408"/>
      <c r="Q42" s="412" t="str">
        <f>IFERROR(IF(AND(K42&lt;&gt;"",N42&lt;VLOOKUP(K42,MOQ!A:B,2,FALSE)),"X",""),"")</f>
        <v/>
      </c>
      <c r="R42" s="412"/>
      <c r="S42" s="416" t="str">
        <f>IF(AND(K42&lt;&gt;"",'KMT HP End Mill Recon Form'!$G$6="yes"),"X","")</f>
        <v/>
      </c>
      <c r="T42" s="417"/>
      <c r="U42" s="413" t="str">
        <f t="shared" si="0"/>
        <v/>
      </c>
      <c r="V42" s="413"/>
      <c r="W42" s="413"/>
      <c r="X42" s="413"/>
      <c r="Y42" s="413" t="str">
        <f>IFERROR(VLOOKUP($B42,backend!$B:$N,13,FALSE),"")</f>
        <v/>
      </c>
      <c r="Z42" s="413"/>
      <c r="AA42" s="413"/>
      <c r="AB42" s="413"/>
      <c r="AC42" s="148" t="str">
        <f t="shared" si="1"/>
        <v/>
      </c>
    </row>
    <row r="43" spans="2:29" ht="25.15" customHeight="1">
      <c r="B43" s="407">
        <v>160</v>
      </c>
      <c r="C43" s="408"/>
      <c r="D43" s="404" t="str">
        <f>IFERROR(VLOOKUP($B43,backend!B:D,3,FALSE),"")</f>
        <v/>
      </c>
      <c r="E43" s="405"/>
      <c r="F43" s="405"/>
      <c r="G43" s="405"/>
      <c r="H43" s="405"/>
      <c r="I43" s="405"/>
      <c r="J43" s="406"/>
      <c r="K43" s="414" t="str">
        <f>IFERROR(VLOOKUP(B43,backend!B:C,2,FALSE),"")</f>
        <v/>
      </c>
      <c r="L43" s="415"/>
      <c r="M43" s="408"/>
      <c r="N43" s="414" t="str">
        <f>IFERROR(VLOOKUP(B43,backend!B:I,8,FALSE),"")</f>
        <v/>
      </c>
      <c r="O43" s="415"/>
      <c r="P43" s="408"/>
      <c r="Q43" s="412" t="str">
        <f>IFERROR(IF(AND(K43&lt;&gt;"",N43&lt;VLOOKUP(K43,MOQ!A:B,2,FALSE)),"X",""),"")</f>
        <v/>
      </c>
      <c r="R43" s="412"/>
      <c r="S43" s="416" t="str">
        <f>IF(AND(K43&lt;&gt;"",'KMT HP End Mill Recon Form'!$G$6="yes"),"X","")</f>
        <v/>
      </c>
      <c r="T43" s="417"/>
      <c r="U43" s="413" t="str">
        <f t="shared" si="0"/>
        <v/>
      </c>
      <c r="V43" s="413"/>
      <c r="W43" s="413"/>
      <c r="X43" s="413"/>
      <c r="Y43" s="413" t="str">
        <f>IFERROR(VLOOKUP($B43,backend!$B:$N,13,FALSE),"")</f>
        <v/>
      </c>
      <c r="Z43" s="413"/>
      <c r="AA43" s="413"/>
      <c r="AB43" s="413"/>
      <c r="AC43" s="148" t="str">
        <f t="shared" si="1"/>
        <v/>
      </c>
    </row>
    <row r="44" spans="2:29" ht="25.15" customHeight="1">
      <c r="B44" s="407">
        <v>170</v>
      </c>
      <c r="C44" s="408"/>
      <c r="D44" s="404" t="str">
        <f>IFERROR(VLOOKUP($B44,backend!B:D,3,FALSE),"")</f>
        <v/>
      </c>
      <c r="E44" s="405"/>
      <c r="F44" s="405"/>
      <c r="G44" s="405"/>
      <c r="H44" s="405"/>
      <c r="I44" s="405"/>
      <c r="J44" s="406"/>
      <c r="K44" s="414" t="str">
        <f>IFERROR(VLOOKUP(B44,backend!B:C,2,FALSE),"")</f>
        <v/>
      </c>
      <c r="L44" s="415"/>
      <c r="M44" s="408"/>
      <c r="N44" s="414" t="str">
        <f>IFERROR(VLOOKUP(B44,backend!B:I,8,FALSE),"")</f>
        <v/>
      </c>
      <c r="O44" s="415"/>
      <c r="P44" s="408"/>
      <c r="Q44" s="412" t="str">
        <f>IFERROR(IF(AND(K44&lt;&gt;"",N44&lt;VLOOKUP(K44,MOQ!A:B,2,FALSE)),"X",""),"")</f>
        <v/>
      </c>
      <c r="R44" s="412"/>
      <c r="S44" s="416" t="str">
        <f>IF(AND(K44&lt;&gt;"",'KMT HP End Mill Recon Form'!$G$6="yes"),"X","")</f>
        <v/>
      </c>
      <c r="T44" s="417"/>
      <c r="U44" s="413" t="str">
        <f t="shared" si="0"/>
        <v/>
      </c>
      <c r="V44" s="413"/>
      <c r="W44" s="413"/>
      <c r="X44" s="413"/>
      <c r="Y44" s="413" t="str">
        <f>IFERROR(VLOOKUP($B44,backend!$B:$N,13,FALSE),"")</f>
        <v/>
      </c>
      <c r="Z44" s="413"/>
      <c r="AA44" s="413"/>
      <c r="AB44" s="413"/>
      <c r="AC44" s="148" t="str">
        <f t="shared" si="1"/>
        <v/>
      </c>
    </row>
    <row r="45" spans="2:29" ht="25.15" customHeight="1">
      <c r="B45" s="407">
        <v>180</v>
      </c>
      <c r="C45" s="408"/>
      <c r="D45" s="404" t="str">
        <f>IFERROR(VLOOKUP($B45,backend!B:D,3,FALSE),"")</f>
        <v/>
      </c>
      <c r="E45" s="405"/>
      <c r="F45" s="405"/>
      <c r="G45" s="405"/>
      <c r="H45" s="405"/>
      <c r="I45" s="405"/>
      <c r="J45" s="406"/>
      <c r="K45" s="414" t="str">
        <f>IFERROR(VLOOKUP(B45,backend!B:C,2,FALSE),"")</f>
        <v/>
      </c>
      <c r="L45" s="415"/>
      <c r="M45" s="408"/>
      <c r="N45" s="414" t="str">
        <f>IFERROR(VLOOKUP(B45,backend!B:I,8,FALSE),"")</f>
        <v/>
      </c>
      <c r="O45" s="415"/>
      <c r="P45" s="408"/>
      <c r="Q45" s="412" t="str">
        <f>IFERROR(IF(AND(K45&lt;&gt;"",N45&lt;VLOOKUP(K45,MOQ!A:B,2,FALSE)),"X",""),"")</f>
        <v/>
      </c>
      <c r="R45" s="412"/>
      <c r="S45" s="416" t="str">
        <f>IF(AND(K45&lt;&gt;"",'KMT HP End Mill Recon Form'!$G$6="yes"),"X","")</f>
        <v/>
      </c>
      <c r="T45" s="417"/>
      <c r="U45" s="413" t="str">
        <f t="shared" si="0"/>
        <v/>
      </c>
      <c r="V45" s="413"/>
      <c r="W45" s="413"/>
      <c r="X45" s="413"/>
      <c r="Y45" s="413" t="str">
        <f>IFERROR(VLOOKUP($B45,backend!$B:$N,13,FALSE),"")</f>
        <v/>
      </c>
      <c r="Z45" s="413"/>
      <c r="AA45" s="413"/>
      <c r="AB45" s="413"/>
      <c r="AC45" s="148" t="str">
        <f t="shared" si="1"/>
        <v/>
      </c>
    </row>
    <row r="46" spans="2:29" ht="25.15" customHeight="1" thickBot="1">
      <c r="B46" s="409">
        <v>190</v>
      </c>
      <c r="C46" s="410"/>
      <c r="D46" s="404" t="str">
        <f>IFERROR(VLOOKUP($B46,backend!B:D,3,FALSE),"")</f>
        <v/>
      </c>
      <c r="E46" s="405"/>
      <c r="F46" s="405"/>
      <c r="G46" s="405"/>
      <c r="H46" s="405"/>
      <c r="I46" s="405"/>
      <c r="J46" s="406"/>
      <c r="K46" s="414" t="str">
        <f>IFERROR(VLOOKUP(B46,backend!B:C,2,FALSE),"")</f>
        <v/>
      </c>
      <c r="L46" s="415"/>
      <c r="M46" s="408"/>
      <c r="N46" s="414" t="str">
        <f>IFERROR(VLOOKUP(B46,backend!B:I,8,FALSE),"")</f>
        <v/>
      </c>
      <c r="O46" s="415"/>
      <c r="P46" s="408"/>
      <c r="Q46" s="412" t="str">
        <f>IFERROR(IF(AND(K46&lt;&gt;"",N46&lt;VLOOKUP(K46,MOQ!A:B,2,FALSE)),"X",""),"")</f>
        <v/>
      </c>
      <c r="R46" s="412"/>
      <c r="S46" s="416" t="str">
        <f>IF(AND(K46&lt;&gt;"",'KMT HP End Mill Recon Form'!$G$6="yes"),"X","")</f>
        <v/>
      </c>
      <c r="T46" s="417"/>
      <c r="U46" s="413" t="str">
        <f t="shared" si="0"/>
        <v/>
      </c>
      <c r="V46" s="413"/>
      <c r="W46" s="413"/>
      <c r="X46" s="413"/>
      <c r="Y46" s="413" t="str">
        <f>IFERROR(VLOOKUP($B46,backend!$B:$N,13,FALSE),"")</f>
        <v/>
      </c>
      <c r="Z46" s="413"/>
      <c r="AA46" s="413"/>
      <c r="AB46" s="413"/>
      <c r="AC46" s="148" t="str">
        <f t="shared" si="1"/>
        <v/>
      </c>
    </row>
    <row r="47" spans="2:29" ht="25.15" customHeight="1" thickBot="1">
      <c r="B47" s="418">
        <v>200</v>
      </c>
      <c r="C47" s="419"/>
      <c r="D47" s="404" t="str">
        <f>IFERROR(VLOOKUP($B47,backend!B:D,3,FALSE),"")</f>
        <v/>
      </c>
      <c r="E47" s="405"/>
      <c r="F47" s="405"/>
      <c r="G47" s="405"/>
      <c r="H47" s="405"/>
      <c r="I47" s="405"/>
      <c r="J47" s="406"/>
      <c r="K47" s="414" t="str">
        <f>IFERROR(VLOOKUP(B47,backend!B:C,2,FALSE),"")</f>
        <v/>
      </c>
      <c r="L47" s="415"/>
      <c r="M47" s="408"/>
      <c r="N47" s="414" t="str">
        <f>IFERROR(VLOOKUP(B47,backend!B:I,8,FALSE),"")</f>
        <v/>
      </c>
      <c r="O47" s="415"/>
      <c r="P47" s="408"/>
      <c r="Q47" s="412" t="str">
        <f>IFERROR(IF(AND(K47&lt;&gt;"",N47&lt;VLOOKUP(K47,MOQ!A:B,2,FALSE)),"X",""),"")</f>
        <v/>
      </c>
      <c r="R47" s="412"/>
      <c r="S47" s="416" t="str">
        <f>IF(AND(K47&lt;&gt;"",'KMT HP End Mill Recon Form'!$G$6="yes"),"X","")</f>
        <v/>
      </c>
      <c r="T47" s="417"/>
      <c r="U47" s="413" t="str">
        <f t="shared" si="0"/>
        <v/>
      </c>
      <c r="V47" s="413"/>
      <c r="W47" s="413"/>
      <c r="X47" s="413"/>
      <c r="Y47" s="413" t="str">
        <f>IFERROR(VLOOKUP($B47,backend!$B:$N,13,FALSE),"")</f>
        <v/>
      </c>
      <c r="Z47" s="413"/>
      <c r="AA47" s="413"/>
      <c r="AB47" s="413"/>
      <c r="AC47" s="148" t="str">
        <f t="shared" si="1"/>
        <v/>
      </c>
    </row>
    <row r="48" spans="2:29" ht="25.15" customHeight="1">
      <c r="B48" s="420">
        <v>210</v>
      </c>
      <c r="C48" s="421"/>
      <c r="D48" s="404" t="str">
        <f>IFERROR(VLOOKUP($B48,backend!B:D,3,FALSE),"")</f>
        <v/>
      </c>
      <c r="E48" s="405"/>
      <c r="F48" s="405"/>
      <c r="G48" s="405"/>
      <c r="H48" s="405"/>
      <c r="I48" s="405"/>
      <c r="J48" s="406"/>
      <c r="K48" s="414" t="str">
        <f>IFERROR(VLOOKUP(B48,backend!B:C,2,FALSE),"")</f>
        <v/>
      </c>
      <c r="L48" s="415"/>
      <c r="M48" s="408"/>
      <c r="N48" s="414" t="str">
        <f>IFERROR(VLOOKUP(B48,backend!B:I,8,FALSE),"")</f>
        <v/>
      </c>
      <c r="O48" s="415"/>
      <c r="P48" s="408"/>
      <c r="Q48" s="412" t="str">
        <f>IFERROR(IF(AND(K48&lt;&gt;"",N48&lt;VLOOKUP(K48,MOQ!A:B,2,FALSE)),"X",""),"")</f>
        <v/>
      </c>
      <c r="R48" s="412"/>
      <c r="S48" s="416" t="str">
        <f>IF(AND(K48&lt;&gt;"",'KMT HP End Mill Recon Form'!$G$6="yes"),"X","")</f>
        <v/>
      </c>
      <c r="T48" s="417"/>
      <c r="U48" s="413" t="str">
        <f t="shared" si="0"/>
        <v/>
      </c>
      <c r="V48" s="413"/>
      <c r="W48" s="413"/>
      <c r="X48" s="413"/>
      <c r="Y48" s="413" t="str">
        <f>IFERROR(VLOOKUP($B48,backend!$B:$N,13,FALSE),"")</f>
        <v/>
      </c>
      <c r="Z48" s="413"/>
      <c r="AA48" s="413"/>
      <c r="AB48" s="413"/>
      <c r="AC48" s="148" t="str">
        <f t="shared" si="1"/>
        <v/>
      </c>
    </row>
    <row r="49" spans="2:29" ht="25.15" customHeight="1">
      <c r="B49" s="407">
        <v>220</v>
      </c>
      <c r="C49" s="408"/>
      <c r="D49" s="404" t="str">
        <f>IFERROR(VLOOKUP($B49,backend!B:D,3,FALSE),"")</f>
        <v/>
      </c>
      <c r="E49" s="405"/>
      <c r="F49" s="405"/>
      <c r="G49" s="405"/>
      <c r="H49" s="405"/>
      <c r="I49" s="405"/>
      <c r="J49" s="406"/>
      <c r="K49" s="414" t="str">
        <f>IFERROR(VLOOKUP(B49,backend!B:C,2,FALSE),"")</f>
        <v/>
      </c>
      <c r="L49" s="415"/>
      <c r="M49" s="408"/>
      <c r="N49" s="414" t="str">
        <f>IFERROR(VLOOKUP(B49,backend!B:I,8,FALSE),"")</f>
        <v/>
      </c>
      <c r="O49" s="415"/>
      <c r="P49" s="408"/>
      <c r="Q49" s="412" t="str">
        <f>IFERROR(IF(AND(K49&lt;&gt;"",N49&lt;VLOOKUP(K49,MOQ!A:B,2,FALSE)),"X",""),"")</f>
        <v/>
      </c>
      <c r="R49" s="412"/>
      <c r="S49" s="416" t="str">
        <f>IF(AND(K49&lt;&gt;"",'KMT HP End Mill Recon Form'!$G$6="yes"),"X","")</f>
        <v/>
      </c>
      <c r="T49" s="417"/>
      <c r="U49" s="413" t="str">
        <f t="shared" si="0"/>
        <v/>
      </c>
      <c r="V49" s="413"/>
      <c r="W49" s="413"/>
      <c r="X49" s="413"/>
      <c r="Y49" s="413" t="str">
        <f>IFERROR(VLOOKUP($B49,backend!$B:$N,13,FALSE),"")</f>
        <v/>
      </c>
      <c r="Z49" s="413"/>
      <c r="AA49" s="413"/>
      <c r="AB49" s="413"/>
      <c r="AC49" s="148" t="str">
        <f t="shared" si="1"/>
        <v/>
      </c>
    </row>
    <row r="50" spans="2:29" ht="25.15" customHeight="1">
      <c r="B50" s="407">
        <v>230</v>
      </c>
      <c r="C50" s="408"/>
      <c r="D50" s="404" t="str">
        <f>IFERROR(VLOOKUP($B50,backend!B:D,3,FALSE),"")</f>
        <v/>
      </c>
      <c r="E50" s="405"/>
      <c r="F50" s="405"/>
      <c r="G50" s="405"/>
      <c r="H50" s="405"/>
      <c r="I50" s="405"/>
      <c r="J50" s="406"/>
      <c r="K50" s="414" t="str">
        <f>IFERROR(VLOOKUP(B50,backend!B:C,2,FALSE),"")</f>
        <v/>
      </c>
      <c r="L50" s="415"/>
      <c r="M50" s="408"/>
      <c r="N50" s="414" t="str">
        <f>IFERROR(VLOOKUP(B50,backend!B:I,8,FALSE),"")</f>
        <v/>
      </c>
      <c r="O50" s="415"/>
      <c r="P50" s="408"/>
      <c r="Q50" s="412" t="str">
        <f>IFERROR(IF(AND(K50&lt;&gt;"",N50&lt;VLOOKUP(K50,MOQ!A:B,2,FALSE)),"X",""),"")</f>
        <v/>
      </c>
      <c r="R50" s="412"/>
      <c r="S50" s="416" t="str">
        <f>IF(AND(K50&lt;&gt;"",'KMT HP End Mill Recon Form'!$G$6="yes"),"X","")</f>
        <v/>
      </c>
      <c r="T50" s="417"/>
      <c r="U50" s="413" t="str">
        <f t="shared" si="0"/>
        <v/>
      </c>
      <c r="V50" s="413"/>
      <c r="W50" s="413"/>
      <c r="X50" s="413"/>
      <c r="Y50" s="413" t="str">
        <f>IFERROR(VLOOKUP($B50,backend!$B:$N,13,FALSE),"")</f>
        <v/>
      </c>
      <c r="Z50" s="413"/>
      <c r="AA50" s="413"/>
      <c r="AB50" s="413"/>
      <c r="AC50" s="148" t="str">
        <f t="shared" si="1"/>
        <v/>
      </c>
    </row>
    <row r="51" spans="2:29" ht="25.15" customHeight="1">
      <c r="B51" s="407">
        <v>240</v>
      </c>
      <c r="C51" s="408"/>
      <c r="D51" s="404" t="str">
        <f>IFERROR(VLOOKUP($B51,backend!B:D,3,FALSE),"")</f>
        <v/>
      </c>
      <c r="E51" s="405"/>
      <c r="F51" s="405"/>
      <c r="G51" s="405"/>
      <c r="H51" s="405"/>
      <c r="I51" s="405"/>
      <c r="J51" s="406"/>
      <c r="K51" s="414" t="str">
        <f>IFERROR(VLOOKUP(B51,backend!B:C,2,FALSE),"")</f>
        <v/>
      </c>
      <c r="L51" s="415"/>
      <c r="M51" s="408"/>
      <c r="N51" s="414" t="str">
        <f>IFERROR(VLOOKUP(B51,backend!B:I,8,FALSE),"")</f>
        <v/>
      </c>
      <c r="O51" s="415"/>
      <c r="P51" s="408"/>
      <c r="Q51" s="412" t="str">
        <f>IFERROR(IF(AND(K51&lt;&gt;"",N51&lt;VLOOKUP(K51,MOQ!A:B,2,FALSE)),"X",""),"")</f>
        <v/>
      </c>
      <c r="R51" s="412"/>
      <c r="S51" s="416" t="str">
        <f>IF(AND(K51&lt;&gt;"",'KMT HP End Mill Recon Form'!$G$6="yes"),"X","")</f>
        <v/>
      </c>
      <c r="T51" s="417"/>
      <c r="U51" s="413" t="str">
        <f t="shared" si="0"/>
        <v/>
      </c>
      <c r="V51" s="413"/>
      <c r="W51" s="413"/>
      <c r="X51" s="413"/>
      <c r="Y51" s="413" t="str">
        <f>IFERROR(VLOOKUP($B51,backend!$B:$N,13,FALSE),"")</f>
        <v/>
      </c>
      <c r="Z51" s="413"/>
      <c r="AA51" s="413"/>
      <c r="AB51" s="413"/>
      <c r="AC51" s="148" t="str">
        <f t="shared" si="1"/>
        <v/>
      </c>
    </row>
    <row r="52" spans="2:29" ht="25.15" customHeight="1">
      <c r="B52" s="407">
        <v>250</v>
      </c>
      <c r="C52" s="408"/>
      <c r="D52" s="404" t="str">
        <f>IFERROR(VLOOKUP($B52,backend!B:D,3,FALSE),"")</f>
        <v/>
      </c>
      <c r="E52" s="405"/>
      <c r="F52" s="405"/>
      <c r="G52" s="405"/>
      <c r="H52" s="405"/>
      <c r="I52" s="405"/>
      <c r="J52" s="406"/>
      <c r="K52" s="414" t="str">
        <f>IFERROR(VLOOKUP(B52,backend!B:C,2,FALSE),"")</f>
        <v/>
      </c>
      <c r="L52" s="415"/>
      <c r="M52" s="408"/>
      <c r="N52" s="414" t="str">
        <f>IFERROR(VLOOKUP(B52,backend!B:I,8,FALSE),"")</f>
        <v/>
      </c>
      <c r="O52" s="415"/>
      <c r="P52" s="408"/>
      <c r="Q52" s="412" t="str">
        <f>IFERROR(IF(AND(K52&lt;&gt;"",N52&lt;VLOOKUP(K52,MOQ!A:B,2,FALSE)),"X",""),"")</f>
        <v/>
      </c>
      <c r="R52" s="412"/>
      <c r="S52" s="416" t="str">
        <f>IF(AND(K52&lt;&gt;"",'KMT HP End Mill Recon Form'!$G$6="yes"),"X","")</f>
        <v/>
      </c>
      <c r="T52" s="417"/>
      <c r="U52" s="413" t="str">
        <f t="shared" si="0"/>
        <v/>
      </c>
      <c r="V52" s="413"/>
      <c r="W52" s="413"/>
      <c r="X52" s="413"/>
      <c r="Y52" s="413" t="str">
        <f>IFERROR(VLOOKUP($B52,backend!$B:$N,13,FALSE),"")</f>
        <v/>
      </c>
      <c r="Z52" s="413"/>
      <c r="AA52" s="413"/>
      <c r="AB52" s="413"/>
      <c r="AC52" s="148" t="str">
        <f t="shared" si="1"/>
        <v/>
      </c>
    </row>
    <row r="53" spans="2:29" ht="25.15" customHeight="1">
      <c r="B53" s="407">
        <v>260</v>
      </c>
      <c r="C53" s="408"/>
      <c r="D53" s="404" t="str">
        <f>IFERROR(VLOOKUP($B53,backend!B:D,3,FALSE),"")</f>
        <v/>
      </c>
      <c r="E53" s="405"/>
      <c r="F53" s="405"/>
      <c r="G53" s="405"/>
      <c r="H53" s="405"/>
      <c r="I53" s="405"/>
      <c r="J53" s="406"/>
      <c r="K53" s="414" t="str">
        <f>IFERROR(VLOOKUP(B53,backend!B:C,2,FALSE),"")</f>
        <v/>
      </c>
      <c r="L53" s="415"/>
      <c r="M53" s="408"/>
      <c r="N53" s="414" t="str">
        <f>IFERROR(VLOOKUP(B53,backend!B:I,8,FALSE),"")</f>
        <v/>
      </c>
      <c r="O53" s="415"/>
      <c r="P53" s="408"/>
      <c r="Q53" s="412" t="str">
        <f>IFERROR(IF(AND(K53&lt;&gt;"",N53&lt;VLOOKUP(K53,MOQ!A:B,2,FALSE)),"X",""),"")</f>
        <v/>
      </c>
      <c r="R53" s="412"/>
      <c r="S53" s="416" t="str">
        <f>IF(AND(K53&lt;&gt;"",'KMT HP End Mill Recon Form'!$G$6="yes"),"X","")</f>
        <v/>
      </c>
      <c r="T53" s="417"/>
      <c r="U53" s="413" t="str">
        <f t="shared" si="0"/>
        <v/>
      </c>
      <c r="V53" s="413"/>
      <c r="W53" s="413"/>
      <c r="X53" s="413"/>
      <c r="Y53" s="413" t="str">
        <f>IFERROR(VLOOKUP($B53,backend!$B:$N,13,FALSE),"")</f>
        <v/>
      </c>
      <c r="Z53" s="413"/>
      <c r="AA53" s="413"/>
      <c r="AB53" s="413"/>
      <c r="AC53" s="148" t="str">
        <f t="shared" si="1"/>
        <v/>
      </c>
    </row>
    <row r="54" spans="2:29" ht="25.15" customHeight="1">
      <c r="B54" s="407">
        <v>270</v>
      </c>
      <c r="C54" s="408"/>
      <c r="D54" s="404" t="str">
        <f>IFERROR(VLOOKUP($B54,backend!B:D,3,FALSE),"")</f>
        <v/>
      </c>
      <c r="E54" s="405"/>
      <c r="F54" s="405"/>
      <c r="G54" s="405"/>
      <c r="H54" s="405"/>
      <c r="I54" s="405"/>
      <c r="J54" s="406"/>
      <c r="K54" s="414" t="str">
        <f>IFERROR(VLOOKUP(B54,backend!B:C,2,FALSE),"")</f>
        <v/>
      </c>
      <c r="L54" s="415"/>
      <c r="M54" s="408"/>
      <c r="N54" s="414" t="str">
        <f>IFERROR(VLOOKUP(B54,backend!B:I,8,FALSE),"")</f>
        <v/>
      </c>
      <c r="O54" s="415"/>
      <c r="P54" s="408"/>
      <c r="Q54" s="412" t="str">
        <f>IFERROR(IF(AND(K54&lt;&gt;"",N54&lt;VLOOKUP(K54,MOQ!A:B,2,FALSE)),"X",""),"")</f>
        <v/>
      </c>
      <c r="R54" s="412"/>
      <c r="S54" s="416" t="str">
        <f>IF(AND(K54&lt;&gt;"",'KMT HP End Mill Recon Form'!$G$6="yes"),"X","")</f>
        <v/>
      </c>
      <c r="T54" s="417"/>
      <c r="U54" s="413" t="str">
        <f t="shared" si="0"/>
        <v/>
      </c>
      <c r="V54" s="413"/>
      <c r="W54" s="413"/>
      <c r="X54" s="413"/>
      <c r="Y54" s="413" t="str">
        <f>IFERROR(VLOOKUP($B54,backend!$B:$N,13,FALSE),"")</f>
        <v/>
      </c>
      <c r="Z54" s="413"/>
      <c r="AA54" s="413"/>
      <c r="AB54" s="413"/>
      <c r="AC54" s="148" t="str">
        <f t="shared" si="1"/>
        <v/>
      </c>
    </row>
    <row r="55" spans="2:29" ht="25.15" customHeight="1">
      <c r="B55" s="407">
        <v>280</v>
      </c>
      <c r="C55" s="408"/>
      <c r="D55" s="404" t="str">
        <f>IFERROR(VLOOKUP($B55,backend!B:D,3,FALSE),"")</f>
        <v/>
      </c>
      <c r="E55" s="405"/>
      <c r="F55" s="405"/>
      <c r="G55" s="405"/>
      <c r="H55" s="405"/>
      <c r="I55" s="405"/>
      <c r="J55" s="406"/>
      <c r="K55" s="414" t="str">
        <f>IFERROR(VLOOKUP(B55,backend!B:C,2,FALSE),"")</f>
        <v/>
      </c>
      <c r="L55" s="415"/>
      <c r="M55" s="408"/>
      <c r="N55" s="414" t="str">
        <f>IFERROR(VLOOKUP(B55,backend!B:I,8,FALSE),"")</f>
        <v/>
      </c>
      <c r="O55" s="415"/>
      <c r="P55" s="408"/>
      <c r="Q55" s="412" t="str">
        <f>IFERROR(IF(AND(K55&lt;&gt;"",N55&lt;VLOOKUP(K55,MOQ!A:B,2,FALSE)),"X",""),"")</f>
        <v/>
      </c>
      <c r="R55" s="412"/>
      <c r="S55" s="416" t="str">
        <f>IF(AND(K55&lt;&gt;"",'KMT HP End Mill Recon Form'!$G$6="yes"),"X","")</f>
        <v/>
      </c>
      <c r="T55" s="417"/>
      <c r="U55" s="413" t="str">
        <f t="shared" si="0"/>
        <v/>
      </c>
      <c r="V55" s="413"/>
      <c r="W55" s="413"/>
      <c r="X55" s="413"/>
      <c r="Y55" s="413" t="str">
        <f>IFERROR(VLOOKUP($B55,backend!$B:$N,13,FALSE),"")</f>
        <v/>
      </c>
      <c r="Z55" s="413"/>
      <c r="AA55" s="413"/>
      <c r="AB55" s="413"/>
      <c r="AC55" s="148" t="str">
        <f t="shared" si="1"/>
        <v/>
      </c>
    </row>
    <row r="56" spans="2:29" ht="25.15" customHeight="1">
      <c r="B56" s="407">
        <v>290</v>
      </c>
      <c r="C56" s="408"/>
      <c r="D56" s="404" t="str">
        <f>IFERROR(VLOOKUP($B56,backend!B:D,3,FALSE),"")</f>
        <v/>
      </c>
      <c r="E56" s="405"/>
      <c r="F56" s="405"/>
      <c r="G56" s="405"/>
      <c r="H56" s="405"/>
      <c r="I56" s="405"/>
      <c r="J56" s="406"/>
      <c r="K56" s="414" t="str">
        <f>IFERROR(VLOOKUP(B56,backend!B:C,2,FALSE),"")</f>
        <v/>
      </c>
      <c r="L56" s="415"/>
      <c r="M56" s="408"/>
      <c r="N56" s="414" t="str">
        <f>IFERROR(VLOOKUP(B56,backend!B:I,8,FALSE),"")</f>
        <v/>
      </c>
      <c r="O56" s="415"/>
      <c r="P56" s="408"/>
      <c r="Q56" s="412" t="str">
        <f>IFERROR(IF(AND(K56&lt;&gt;"",N56&lt;VLOOKUP(K56,MOQ!A:B,2,FALSE)),"X",""),"")</f>
        <v/>
      </c>
      <c r="R56" s="412"/>
      <c r="S56" s="416" t="str">
        <f>IF(AND(K56&lt;&gt;"",'KMT HP End Mill Recon Form'!$G$6="yes"),"X","")</f>
        <v/>
      </c>
      <c r="T56" s="417"/>
      <c r="U56" s="413" t="str">
        <f t="shared" si="0"/>
        <v/>
      </c>
      <c r="V56" s="413"/>
      <c r="W56" s="413"/>
      <c r="X56" s="413"/>
      <c r="Y56" s="413" t="str">
        <f>IFERROR(VLOOKUP($B56,backend!$B:$N,13,FALSE),"")</f>
        <v/>
      </c>
      <c r="Z56" s="413"/>
      <c r="AA56" s="413"/>
      <c r="AB56" s="413"/>
      <c r="AC56" s="148" t="str">
        <f t="shared" si="1"/>
        <v/>
      </c>
    </row>
    <row r="57" spans="2:29" ht="25.15" customHeight="1">
      <c r="B57" s="407">
        <v>300</v>
      </c>
      <c r="C57" s="408"/>
      <c r="D57" s="404" t="str">
        <f>IFERROR(VLOOKUP($B57,backend!B:D,3,FALSE),"")</f>
        <v/>
      </c>
      <c r="E57" s="405"/>
      <c r="F57" s="405"/>
      <c r="G57" s="405"/>
      <c r="H57" s="405"/>
      <c r="I57" s="405"/>
      <c r="J57" s="406"/>
      <c r="K57" s="414" t="str">
        <f>IFERROR(VLOOKUP(B57,backend!B:C,2,FALSE),"")</f>
        <v/>
      </c>
      <c r="L57" s="415"/>
      <c r="M57" s="408"/>
      <c r="N57" s="414" t="str">
        <f>IFERROR(VLOOKUP(B57,backend!B:I,8,FALSE),"")</f>
        <v/>
      </c>
      <c r="O57" s="415"/>
      <c r="P57" s="408"/>
      <c r="Q57" s="412" t="str">
        <f>IFERROR(IF(AND(K57&lt;&gt;"",N57&lt;VLOOKUP(K57,MOQ!A:B,2,FALSE)),"X",""),"")</f>
        <v/>
      </c>
      <c r="R57" s="412"/>
      <c r="S57" s="416" t="str">
        <f>IF(AND(K57&lt;&gt;"",'KMT HP End Mill Recon Form'!$G$6="yes"),"X","")</f>
        <v/>
      </c>
      <c r="T57" s="417"/>
      <c r="U57" s="413" t="str">
        <f t="shared" si="0"/>
        <v/>
      </c>
      <c r="V57" s="413"/>
      <c r="W57" s="413"/>
      <c r="X57" s="413"/>
      <c r="Y57" s="413" t="str">
        <f>IFERROR(VLOOKUP($B57,backend!$B:$N,13,FALSE),"")</f>
        <v/>
      </c>
      <c r="Z57" s="413"/>
      <c r="AA57" s="413"/>
      <c r="AB57" s="413"/>
      <c r="AC57" s="148" t="str">
        <f t="shared" si="1"/>
        <v/>
      </c>
    </row>
    <row r="58" spans="2:29" ht="25.15" customHeight="1">
      <c r="B58" s="407">
        <v>310</v>
      </c>
      <c r="C58" s="408"/>
      <c r="D58" s="404" t="str">
        <f>IFERROR(VLOOKUP($B58,backend!B:D,3,FALSE),"")</f>
        <v/>
      </c>
      <c r="E58" s="405"/>
      <c r="F58" s="405"/>
      <c r="G58" s="405"/>
      <c r="H58" s="405"/>
      <c r="I58" s="405"/>
      <c r="J58" s="406"/>
      <c r="K58" s="414" t="str">
        <f>IFERROR(VLOOKUP(B58,backend!B:C,2,FALSE),"")</f>
        <v/>
      </c>
      <c r="L58" s="415"/>
      <c r="M58" s="408"/>
      <c r="N58" s="414" t="str">
        <f>IFERROR(VLOOKUP(B58,backend!B:I,8,FALSE),"")</f>
        <v/>
      </c>
      <c r="O58" s="415"/>
      <c r="P58" s="408"/>
      <c r="Q58" s="412" t="str">
        <f>IFERROR(IF(AND(K58&lt;&gt;"",N58&lt;VLOOKUP(K58,MOQ!A:B,2,FALSE)),"X",""),"")</f>
        <v/>
      </c>
      <c r="R58" s="412"/>
      <c r="S58" s="416" t="str">
        <f>IF(AND(K58&lt;&gt;"",'KMT HP End Mill Recon Form'!$G$6="yes"),"X","")</f>
        <v/>
      </c>
      <c r="T58" s="417"/>
      <c r="U58" s="413" t="str">
        <f t="shared" si="0"/>
        <v/>
      </c>
      <c r="V58" s="413"/>
      <c r="W58" s="413"/>
      <c r="X58" s="413"/>
      <c r="Y58" s="413" t="str">
        <f>IFERROR(VLOOKUP($B58,backend!$B:$N,13,FALSE),"")</f>
        <v/>
      </c>
      <c r="Z58" s="413"/>
      <c r="AA58" s="413"/>
      <c r="AB58" s="413"/>
      <c r="AC58" s="148" t="str">
        <f t="shared" si="1"/>
        <v/>
      </c>
    </row>
    <row r="59" spans="2:29" ht="25.15" customHeight="1">
      <c r="B59" s="407">
        <v>320</v>
      </c>
      <c r="C59" s="408"/>
      <c r="D59" s="404" t="str">
        <f>IFERROR(VLOOKUP($B59,backend!B:D,3,FALSE),"")</f>
        <v/>
      </c>
      <c r="E59" s="405"/>
      <c r="F59" s="405"/>
      <c r="G59" s="405"/>
      <c r="H59" s="405"/>
      <c r="I59" s="405"/>
      <c r="J59" s="406"/>
      <c r="K59" s="414" t="str">
        <f>IFERROR(VLOOKUP(B59,backend!B:C,2,FALSE),"")</f>
        <v/>
      </c>
      <c r="L59" s="415"/>
      <c r="M59" s="408"/>
      <c r="N59" s="414" t="str">
        <f>IFERROR(VLOOKUP(B59,backend!B:I,8,FALSE),"")</f>
        <v/>
      </c>
      <c r="O59" s="415"/>
      <c r="P59" s="408"/>
      <c r="Q59" s="412" t="str">
        <f>IFERROR(IF(AND(K59&lt;&gt;"",N59&lt;VLOOKUP(K59,MOQ!A:B,2,FALSE)),"X",""),"")</f>
        <v/>
      </c>
      <c r="R59" s="412"/>
      <c r="S59" s="416" t="str">
        <f>IF(AND(K59&lt;&gt;"",'KMT HP End Mill Recon Form'!$G$6="yes"),"X","")</f>
        <v/>
      </c>
      <c r="T59" s="417"/>
      <c r="U59" s="413" t="str">
        <f t="shared" si="0"/>
        <v/>
      </c>
      <c r="V59" s="413"/>
      <c r="W59" s="413"/>
      <c r="X59" s="413"/>
      <c r="Y59" s="413" t="str">
        <f>IFERROR(VLOOKUP($B59,backend!$B:$N,13,FALSE),"")</f>
        <v/>
      </c>
      <c r="Z59" s="413"/>
      <c r="AA59" s="413"/>
      <c r="AB59" s="413"/>
      <c r="AC59" s="148" t="str">
        <f t="shared" si="1"/>
        <v/>
      </c>
    </row>
    <row r="60" spans="2:29" ht="25.15" customHeight="1">
      <c r="B60" s="407">
        <v>330</v>
      </c>
      <c r="C60" s="408"/>
      <c r="D60" s="404" t="str">
        <f>IFERROR(VLOOKUP($B60,backend!B:D,3,FALSE),"")</f>
        <v/>
      </c>
      <c r="E60" s="405"/>
      <c r="F60" s="405"/>
      <c r="G60" s="405"/>
      <c r="H60" s="405"/>
      <c r="I60" s="405"/>
      <c r="J60" s="406"/>
      <c r="K60" s="414" t="str">
        <f>IFERROR(VLOOKUP(B60,backend!B:C,2,FALSE),"")</f>
        <v/>
      </c>
      <c r="L60" s="415"/>
      <c r="M60" s="408"/>
      <c r="N60" s="414" t="str">
        <f>IFERROR(VLOOKUP(B60,backend!B:I,8,FALSE),"")</f>
        <v/>
      </c>
      <c r="O60" s="415"/>
      <c r="P60" s="408"/>
      <c r="Q60" s="412" t="str">
        <f>IFERROR(IF(AND(K60&lt;&gt;"",N60&lt;VLOOKUP(K60,MOQ!A:B,2,FALSE)),"X",""),"")</f>
        <v/>
      </c>
      <c r="R60" s="412"/>
      <c r="S60" s="416" t="str">
        <f>IF(AND(K60&lt;&gt;"",'KMT HP End Mill Recon Form'!$G$6="yes"),"X","")</f>
        <v/>
      </c>
      <c r="T60" s="417"/>
      <c r="U60" s="413" t="str">
        <f t="shared" si="0"/>
        <v/>
      </c>
      <c r="V60" s="413"/>
      <c r="W60" s="413"/>
      <c r="X60" s="413"/>
      <c r="Y60" s="413" t="str">
        <f>IFERROR(VLOOKUP($B60,backend!$B:$N,13,FALSE),"")</f>
        <v/>
      </c>
      <c r="Z60" s="413"/>
      <c r="AA60" s="413"/>
      <c r="AB60" s="413"/>
      <c r="AC60" s="148" t="str">
        <f t="shared" si="1"/>
        <v/>
      </c>
    </row>
    <row r="61" spans="2:29" ht="25.15" customHeight="1">
      <c r="B61" s="407">
        <v>340</v>
      </c>
      <c r="C61" s="408"/>
      <c r="D61" s="404" t="str">
        <f>IFERROR(VLOOKUP($B61,backend!B:D,3,FALSE),"")</f>
        <v/>
      </c>
      <c r="E61" s="405"/>
      <c r="F61" s="405"/>
      <c r="G61" s="405"/>
      <c r="H61" s="405"/>
      <c r="I61" s="405"/>
      <c r="J61" s="406"/>
      <c r="K61" s="414" t="str">
        <f>IFERROR(VLOOKUP(B61,backend!B:C,2,FALSE),"")</f>
        <v/>
      </c>
      <c r="L61" s="415"/>
      <c r="M61" s="408"/>
      <c r="N61" s="414" t="str">
        <f>IFERROR(VLOOKUP(B61,backend!B:I,8,FALSE),"")</f>
        <v/>
      </c>
      <c r="O61" s="415"/>
      <c r="P61" s="408"/>
      <c r="Q61" s="412" t="str">
        <f>IFERROR(IF(AND(K61&lt;&gt;"",N61&lt;VLOOKUP(K61,MOQ!A:B,2,FALSE)),"X",""),"")</f>
        <v/>
      </c>
      <c r="R61" s="412"/>
      <c r="S61" s="416" t="str">
        <f>IF(AND(K61&lt;&gt;"",'KMT HP End Mill Recon Form'!$G$6="yes"),"X","")</f>
        <v/>
      </c>
      <c r="T61" s="417"/>
      <c r="U61" s="413" t="str">
        <f t="shared" si="0"/>
        <v/>
      </c>
      <c r="V61" s="413"/>
      <c r="W61" s="413"/>
      <c r="X61" s="413"/>
      <c r="Y61" s="413" t="str">
        <f>IFERROR(VLOOKUP($B61,backend!$B:$N,13,FALSE),"")</f>
        <v/>
      </c>
      <c r="Z61" s="413"/>
      <c r="AA61" s="413"/>
      <c r="AB61" s="413"/>
      <c r="AC61" s="148" t="str">
        <f t="shared" si="1"/>
        <v/>
      </c>
    </row>
    <row r="62" spans="2:29" ht="25.15" customHeight="1">
      <c r="B62" s="407">
        <v>350</v>
      </c>
      <c r="C62" s="408"/>
      <c r="D62" s="404" t="str">
        <f>IFERROR(VLOOKUP($B62,backend!B:D,3,FALSE),"")</f>
        <v/>
      </c>
      <c r="E62" s="405"/>
      <c r="F62" s="405"/>
      <c r="G62" s="405"/>
      <c r="H62" s="405"/>
      <c r="I62" s="405"/>
      <c r="J62" s="406"/>
      <c r="K62" s="414" t="str">
        <f>IFERROR(VLOOKUP(B62,backend!B:C,2,FALSE),"")</f>
        <v/>
      </c>
      <c r="L62" s="415"/>
      <c r="M62" s="408"/>
      <c r="N62" s="414" t="str">
        <f>IFERROR(VLOOKUP(B62,backend!B:I,8,FALSE),"")</f>
        <v/>
      </c>
      <c r="O62" s="415"/>
      <c r="P62" s="408"/>
      <c r="Q62" s="412" t="str">
        <f>IFERROR(IF(AND(K62&lt;&gt;"",N62&lt;VLOOKUP(K62,MOQ!A:B,2,FALSE)),"X",""),"")</f>
        <v/>
      </c>
      <c r="R62" s="412"/>
      <c r="S62" s="416" t="str">
        <f>IF(AND(K62&lt;&gt;"",'KMT HP End Mill Recon Form'!$G$6="yes"),"X","")</f>
        <v/>
      </c>
      <c r="T62" s="417"/>
      <c r="U62" s="413" t="str">
        <f t="shared" si="0"/>
        <v/>
      </c>
      <c r="V62" s="413"/>
      <c r="W62" s="413"/>
      <c r="X62" s="413"/>
      <c r="Y62" s="413" t="str">
        <f>IFERROR(VLOOKUP($B62,backend!$B:$N,13,FALSE),"")</f>
        <v/>
      </c>
      <c r="Z62" s="413"/>
      <c r="AA62" s="413"/>
      <c r="AB62" s="413"/>
      <c r="AC62" s="148" t="str">
        <f t="shared" si="1"/>
        <v/>
      </c>
    </row>
    <row r="63" spans="2:29" ht="25.15" customHeight="1">
      <c r="B63" s="407">
        <v>360</v>
      </c>
      <c r="C63" s="408"/>
      <c r="D63" s="404" t="str">
        <f>IFERROR(VLOOKUP($B63,backend!B:D,3,FALSE),"")</f>
        <v/>
      </c>
      <c r="E63" s="405"/>
      <c r="F63" s="405"/>
      <c r="G63" s="405"/>
      <c r="H63" s="405"/>
      <c r="I63" s="405"/>
      <c r="J63" s="406"/>
      <c r="K63" s="414" t="str">
        <f>IFERROR(VLOOKUP(B63,backend!B:C,2,FALSE),"")</f>
        <v/>
      </c>
      <c r="L63" s="415"/>
      <c r="M63" s="408"/>
      <c r="N63" s="414" t="str">
        <f>IFERROR(VLOOKUP(B63,backend!B:I,8,FALSE),"")</f>
        <v/>
      </c>
      <c r="O63" s="415"/>
      <c r="P63" s="408"/>
      <c r="Q63" s="412" t="str">
        <f>IFERROR(IF(AND(K63&lt;&gt;"",N63&lt;VLOOKUP(K63,MOQ!A:B,2,FALSE)),"X",""),"")</f>
        <v/>
      </c>
      <c r="R63" s="412"/>
      <c r="S63" s="416" t="str">
        <f>IF(AND(K63&lt;&gt;"",'KMT HP End Mill Recon Form'!$G$6="yes"),"X","")</f>
        <v/>
      </c>
      <c r="T63" s="417"/>
      <c r="U63" s="413" t="str">
        <f t="shared" si="0"/>
        <v/>
      </c>
      <c r="V63" s="413"/>
      <c r="W63" s="413"/>
      <c r="X63" s="413"/>
      <c r="Y63" s="413" t="str">
        <f>IFERROR(VLOOKUP($B63,backend!$B:$N,13,FALSE),"")</f>
        <v/>
      </c>
      <c r="Z63" s="413"/>
      <c r="AA63" s="413"/>
      <c r="AB63" s="413"/>
      <c r="AC63" s="148" t="str">
        <f t="shared" si="1"/>
        <v/>
      </c>
    </row>
    <row r="64" spans="2:29" ht="25.15" customHeight="1">
      <c r="B64" s="407">
        <v>370</v>
      </c>
      <c r="C64" s="408"/>
      <c r="D64" s="404" t="str">
        <f>IFERROR(VLOOKUP($B64,backend!B:D,3,FALSE),"")</f>
        <v/>
      </c>
      <c r="E64" s="405"/>
      <c r="F64" s="405"/>
      <c r="G64" s="405"/>
      <c r="H64" s="405"/>
      <c r="I64" s="405"/>
      <c r="J64" s="406"/>
      <c r="K64" s="414" t="str">
        <f>IFERROR(VLOOKUP(B64,backend!B:C,2,FALSE),"")</f>
        <v/>
      </c>
      <c r="L64" s="415"/>
      <c r="M64" s="408"/>
      <c r="N64" s="414" t="str">
        <f>IFERROR(VLOOKUP(B64,backend!B:I,8,FALSE),"")</f>
        <v/>
      </c>
      <c r="O64" s="415"/>
      <c r="P64" s="408"/>
      <c r="Q64" s="412" t="str">
        <f>IFERROR(IF(AND(K64&lt;&gt;"",N64&lt;VLOOKUP(K64,MOQ!A:B,2,FALSE)),"X",""),"")</f>
        <v/>
      </c>
      <c r="R64" s="412"/>
      <c r="S64" s="416" t="str">
        <f>IF(AND(K64&lt;&gt;"",'KMT HP End Mill Recon Form'!$G$6="yes"),"X","")</f>
        <v/>
      </c>
      <c r="T64" s="417"/>
      <c r="U64" s="413" t="str">
        <f t="shared" si="0"/>
        <v/>
      </c>
      <c r="V64" s="413"/>
      <c r="W64" s="413"/>
      <c r="X64" s="413"/>
      <c r="Y64" s="413" t="str">
        <f>IFERROR(VLOOKUP($B64,backend!$B:$N,13,FALSE),"")</f>
        <v/>
      </c>
      <c r="Z64" s="413"/>
      <c r="AA64" s="413"/>
      <c r="AB64" s="413"/>
      <c r="AC64" s="148" t="str">
        <f t="shared" si="1"/>
        <v/>
      </c>
    </row>
    <row r="65" spans="2:29" ht="25.15" customHeight="1">
      <c r="B65" s="407">
        <v>380</v>
      </c>
      <c r="C65" s="408"/>
      <c r="D65" s="404" t="str">
        <f>IFERROR(VLOOKUP($B65,backend!B:D,3,FALSE),"")</f>
        <v/>
      </c>
      <c r="E65" s="405"/>
      <c r="F65" s="405"/>
      <c r="G65" s="405"/>
      <c r="H65" s="405"/>
      <c r="I65" s="405"/>
      <c r="J65" s="406"/>
      <c r="K65" s="414" t="str">
        <f>IFERROR(VLOOKUP(B65,backend!B:C,2,FALSE),"")</f>
        <v/>
      </c>
      <c r="L65" s="415"/>
      <c r="M65" s="408"/>
      <c r="N65" s="414" t="str">
        <f>IFERROR(VLOOKUP(B65,backend!B:I,8,FALSE),"")</f>
        <v/>
      </c>
      <c r="O65" s="415"/>
      <c r="P65" s="408"/>
      <c r="Q65" s="412" t="str">
        <f>IFERROR(IF(AND(K65&lt;&gt;"",N65&lt;VLOOKUP(K65,MOQ!A:B,2,FALSE)),"X",""),"")</f>
        <v/>
      </c>
      <c r="R65" s="412"/>
      <c r="S65" s="416" t="str">
        <f>IF(AND(K65&lt;&gt;"",'KMT HP End Mill Recon Form'!$G$6="yes"),"X","")</f>
        <v/>
      </c>
      <c r="T65" s="417"/>
      <c r="U65" s="413" t="str">
        <f t="shared" si="0"/>
        <v/>
      </c>
      <c r="V65" s="413"/>
      <c r="W65" s="413"/>
      <c r="X65" s="413"/>
      <c r="Y65" s="413" t="str">
        <f>IFERROR(VLOOKUP($B65,backend!$B:$N,13,FALSE),"")</f>
        <v/>
      </c>
      <c r="Z65" s="413"/>
      <c r="AA65" s="413"/>
      <c r="AB65" s="413"/>
      <c r="AC65" s="148" t="str">
        <f t="shared" si="1"/>
        <v/>
      </c>
    </row>
    <row r="66" spans="2:29" ht="25.15" customHeight="1">
      <c r="B66" s="407">
        <v>390</v>
      </c>
      <c r="C66" s="408"/>
      <c r="D66" s="404" t="str">
        <f>IFERROR(VLOOKUP($B66,backend!B:D,3,FALSE),"")</f>
        <v/>
      </c>
      <c r="E66" s="405"/>
      <c r="F66" s="405"/>
      <c r="G66" s="405"/>
      <c r="H66" s="405"/>
      <c r="I66" s="405"/>
      <c r="J66" s="406"/>
      <c r="K66" s="414" t="str">
        <f>IFERROR(VLOOKUP(B66,backend!B:C,2,FALSE),"")</f>
        <v/>
      </c>
      <c r="L66" s="415"/>
      <c r="M66" s="408"/>
      <c r="N66" s="414" t="str">
        <f>IFERROR(VLOOKUP(B66,backend!B:I,8,FALSE),"")</f>
        <v/>
      </c>
      <c r="O66" s="415"/>
      <c r="P66" s="408"/>
      <c r="Q66" s="412" t="str">
        <f>IFERROR(IF(AND(K66&lt;&gt;"",N66&lt;VLOOKUP(K66,MOQ!A:B,2,FALSE)),"X",""),"")</f>
        <v/>
      </c>
      <c r="R66" s="412"/>
      <c r="S66" s="416" t="str">
        <f>IF(AND(K66&lt;&gt;"",'KMT HP End Mill Recon Form'!$G$6="yes"),"X","")</f>
        <v/>
      </c>
      <c r="T66" s="417"/>
      <c r="U66" s="413" t="str">
        <f t="shared" si="0"/>
        <v/>
      </c>
      <c r="V66" s="413"/>
      <c r="W66" s="413"/>
      <c r="X66" s="413"/>
      <c r="Y66" s="413" t="str">
        <f>IFERROR(VLOOKUP($B66,backend!$B:$N,13,FALSE),"")</f>
        <v/>
      </c>
      <c r="Z66" s="413"/>
      <c r="AA66" s="413"/>
      <c r="AB66" s="413"/>
      <c r="AC66" s="148" t="str">
        <f t="shared" si="1"/>
        <v/>
      </c>
    </row>
    <row r="67" spans="2:29" ht="25.15" customHeight="1" thickBot="1">
      <c r="B67" s="409">
        <v>400</v>
      </c>
      <c r="C67" s="410"/>
      <c r="D67" s="436" t="str">
        <f>IFERROR(VLOOKUP($B67,backend!B:D,3,FALSE),"")</f>
        <v/>
      </c>
      <c r="E67" s="437"/>
      <c r="F67" s="437"/>
      <c r="G67" s="437"/>
      <c r="H67" s="437"/>
      <c r="I67" s="437"/>
      <c r="J67" s="438"/>
      <c r="K67" s="439" t="str">
        <f>IFERROR(VLOOKUP(B67,backend!B:C,2,FALSE),"")</f>
        <v/>
      </c>
      <c r="L67" s="440"/>
      <c r="M67" s="410"/>
      <c r="N67" s="439" t="str">
        <f>IFERROR(VLOOKUP(B67,backend!B:I,8,FALSE),"")</f>
        <v/>
      </c>
      <c r="O67" s="440"/>
      <c r="P67" s="410"/>
      <c r="Q67" s="441" t="str">
        <f>IFERROR(IF(AND(K67&lt;&gt;"",N67&lt;VLOOKUP(K67,MOQ!A:B,2,FALSE)),"X",""),"")</f>
        <v/>
      </c>
      <c r="R67" s="441"/>
      <c r="S67" s="439" t="str">
        <f>IF(AND(K67&lt;&gt;"",'KMT HP End Mill Recon Form'!$G$6="yes"),"X","")</f>
        <v/>
      </c>
      <c r="T67" s="410"/>
      <c r="U67" s="442" t="str">
        <f t="shared" si="0"/>
        <v/>
      </c>
      <c r="V67" s="442"/>
      <c r="W67" s="442"/>
      <c r="X67" s="442"/>
      <c r="Y67" s="442" t="str">
        <f>IFERROR(VLOOKUP($B67,backend!$B:$N,13,FALSE),"")</f>
        <v/>
      </c>
      <c r="Z67" s="442"/>
      <c r="AA67" s="442"/>
      <c r="AB67" s="442"/>
      <c r="AC67" s="149"/>
    </row>
    <row r="68" spans="2:29" ht="6" customHeight="1" thickBot="1">
      <c r="B68" s="5"/>
      <c r="AB68" s="4"/>
    </row>
    <row r="69" spans="2:29" ht="19.899999999999999" customHeight="1" thickBot="1">
      <c r="B69" s="5"/>
      <c r="Y69" s="433">
        <f>SUM(Y28:AB67)</f>
        <v>0</v>
      </c>
      <c r="Z69" s="434"/>
      <c r="AA69" s="434"/>
      <c r="AB69" s="435"/>
      <c r="AC69" s="28"/>
    </row>
    <row r="70" spans="2:29" ht="4.9000000000000004" customHeight="1" thickBot="1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6"/>
      <c r="AC70" s="10"/>
    </row>
    <row r="71" spans="2:29">
      <c r="B71" s="13" t="s">
        <v>210</v>
      </c>
    </row>
  </sheetData>
  <sheetProtection algorithmName="SHA-512" hashValue="UFTxsex5Ve5GjfQQhP/V13moDN4p/obHyoYfVxvjZXr1OJ7H3rVYznmMLoG8rD/17BBiXsmcENf6BQDK4pmt7Q==" saltValue="7Xs+uqw4JxbRUM2DLeZhqA==" spinCount="100000" sheet="1" objects="1" scenarios="1"/>
  <autoFilter ref="AC27:AC67" xr:uid="{FD1DF37D-C269-4B7B-9A17-51D8AF88D444}"/>
  <mergeCells count="358">
    <mergeCell ref="AC25:AC26"/>
    <mergeCell ref="B27:T27"/>
    <mergeCell ref="AC19:AD24"/>
    <mergeCell ref="Y69:AB69"/>
    <mergeCell ref="Y66:AB66"/>
    <mergeCell ref="D67:J67"/>
    <mergeCell ref="K67:M67"/>
    <mergeCell ref="N67:P67"/>
    <mergeCell ref="Q67:R67"/>
    <mergeCell ref="S67:T67"/>
    <mergeCell ref="U67:X67"/>
    <mergeCell ref="Y67:AB67"/>
    <mergeCell ref="D66:J66"/>
    <mergeCell ref="K66:M66"/>
    <mergeCell ref="N66:P66"/>
    <mergeCell ref="Q66:R66"/>
    <mergeCell ref="S66:T66"/>
    <mergeCell ref="U66:X66"/>
    <mergeCell ref="Y64:AB64"/>
    <mergeCell ref="D65:J65"/>
    <mergeCell ref="K65:M65"/>
    <mergeCell ref="N65:P65"/>
    <mergeCell ref="Q65:R65"/>
    <mergeCell ref="S65:T65"/>
    <mergeCell ref="U65:X65"/>
    <mergeCell ref="Y65:AB65"/>
    <mergeCell ref="D64:J64"/>
    <mergeCell ref="K64:M64"/>
    <mergeCell ref="N64:P64"/>
    <mergeCell ref="Q64:R64"/>
    <mergeCell ref="S64:T64"/>
    <mergeCell ref="U64:X64"/>
    <mergeCell ref="Y62:AB62"/>
    <mergeCell ref="D63:J63"/>
    <mergeCell ref="K63:M63"/>
    <mergeCell ref="N63:P63"/>
    <mergeCell ref="Q63:R63"/>
    <mergeCell ref="S63:T63"/>
    <mergeCell ref="U63:X63"/>
    <mergeCell ref="Y63:AB63"/>
    <mergeCell ref="D62:J62"/>
    <mergeCell ref="K62:M62"/>
    <mergeCell ref="N62:P62"/>
    <mergeCell ref="Q62:R62"/>
    <mergeCell ref="S62:T62"/>
    <mergeCell ref="U62:X62"/>
    <mergeCell ref="Y60:AB60"/>
    <mergeCell ref="D61:J61"/>
    <mergeCell ref="K61:M61"/>
    <mergeCell ref="N61:P61"/>
    <mergeCell ref="Q61:R61"/>
    <mergeCell ref="S61:T61"/>
    <mergeCell ref="U61:X61"/>
    <mergeCell ref="Y61:AB61"/>
    <mergeCell ref="D60:J60"/>
    <mergeCell ref="K60:M60"/>
    <mergeCell ref="N60:P60"/>
    <mergeCell ref="Q60:R60"/>
    <mergeCell ref="S60:T60"/>
    <mergeCell ref="U60:X60"/>
    <mergeCell ref="Y58:AB58"/>
    <mergeCell ref="D59:J59"/>
    <mergeCell ref="K59:M59"/>
    <mergeCell ref="N59:P59"/>
    <mergeCell ref="Q59:R59"/>
    <mergeCell ref="S59:T59"/>
    <mergeCell ref="U59:X59"/>
    <mergeCell ref="Y59:AB59"/>
    <mergeCell ref="D58:J58"/>
    <mergeCell ref="K58:M58"/>
    <mergeCell ref="N58:P58"/>
    <mergeCell ref="Q58:R58"/>
    <mergeCell ref="S58:T58"/>
    <mergeCell ref="U58:X58"/>
    <mergeCell ref="Y56:AB56"/>
    <mergeCell ref="D57:J57"/>
    <mergeCell ref="K57:M57"/>
    <mergeCell ref="N57:P57"/>
    <mergeCell ref="Q57:R57"/>
    <mergeCell ref="S57:T57"/>
    <mergeCell ref="U57:X57"/>
    <mergeCell ref="Y57:AB57"/>
    <mergeCell ref="D56:J56"/>
    <mergeCell ref="K56:M56"/>
    <mergeCell ref="N56:P56"/>
    <mergeCell ref="Q56:R56"/>
    <mergeCell ref="S56:T56"/>
    <mergeCell ref="U56:X56"/>
    <mergeCell ref="Y54:AB54"/>
    <mergeCell ref="D55:J55"/>
    <mergeCell ref="K55:M55"/>
    <mergeCell ref="N55:P55"/>
    <mergeCell ref="Q55:R55"/>
    <mergeCell ref="S55:T55"/>
    <mergeCell ref="U55:X55"/>
    <mergeCell ref="Y55:AB55"/>
    <mergeCell ref="D54:J54"/>
    <mergeCell ref="K54:M54"/>
    <mergeCell ref="N54:P54"/>
    <mergeCell ref="Q54:R54"/>
    <mergeCell ref="S54:T54"/>
    <mergeCell ref="U54:X54"/>
    <mergeCell ref="Y52:AB52"/>
    <mergeCell ref="D53:J53"/>
    <mergeCell ref="K53:M53"/>
    <mergeCell ref="N53:P53"/>
    <mergeCell ref="Q53:R53"/>
    <mergeCell ref="S53:T53"/>
    <mergeCell ref="U53:X53"/>
    <mergeCell ref="Y53:AB53"/>
    <mergeCell ref="D52:J52"/>
    <mergeCell ref="K52:M52"/>
    <mergeCell ref="N52:P52"/>
    <mergeCell ref="Q52:R52"/>
    <mergeCell ref="S52:T52"/>
    <mergeCell ref="U52:X52"/>
    <mergeCell ref="Y50:AB50"/>
    <mergeCell ref="D51:J51"/>
    <mergeCell ref="K51:M51"/>
    <mergeCell ref="N51:P51"/>
    <mergeCell ref="Q51:R51"/>
    <mergeCell ref="S51:T51"/>
    <mergeCell ref="U51:X51"/>
    <mergeCell ref="Y51:AB51"/>
    <mergeCell ref="D50:J50"/>
    <mergeCell ref="K50:M50"/>
    <mergeCell ref="N50:P50"/>
    <mergeCell ref="Q50:R50"/>
    <mergeCell ref="S50:T50"/>
    <mergeCell ref="U50:X50"/>
    <mergeCell ref="Y48:AB48"/>
    <mergeCell ref="D49:J49"/>
    <mergeCell ref="K49:M49"/>
    <mergeCell ref="N49:P49"/>
    <mergeCell ref="Q49:R49"/>
    <mergeCell ref="S49:T49"/>
    <mergeCell ref="U49:X49"/>
    <mergeCell ref="Y49:AB49"/>
    <mergeCell ref="D48:J48"/>
    <mergeCell ref="K48:M48"/>
    <mergeCell ref="N48:P48"/>
    <mergeCell ref="Q48:R48"/>
    <mergeCell ref="S48:T48"/>
    <mergeCell ref="U48:X48"/>
    <mergeCell ref="Y46:AB46"/>
    <mergeCell ref="D47:J47"/>
    <mergeCell ref="K47:M47"/>
    <mergeCell ref="N47:P47"/>
    <mergeCell ref="Q47:R47"/>
    <mergeCell ref="S47:T47"/>
    <mergeCell ref="U47:X47"/>
    <mergeCell ref="Y47:AB47"/>
    <mergeCell ref="D46:J46"/>
    <mergeCell ref="K46:M46"/>
    <mergeCell ref="N46:P46"/>
    <mergeCell ref="Q46:R46"/>
    <mergeCell ref="S46:T46"/>
    <mergeCell ref="U46:X46"/>
    <mergeCell ref="Y44:AB44"/>
    <mergeCell ref="D45:J45"/>
    <mergeCell ref="K45:M45"/>
    <mergeCell ref="N45:P45"/>
    <mergeCell ref="Q45:R45"/>
    <mergeCell ref="S45:T45"/>
    <mergeCell ref="U45:X45"/>
    <mergeCell ref="Y45:AB45"/>
    <mergeCell ref="D44:J44"/>
    <mergeCell ref="K44:M44"/>
    <mergeCell ref="N44:P44"/>
    <mergeCell ref="Q44:R44"/>
    <mergeCell ref="S44:T44"/>
    <mergeCell ref="U44:X44"/>
    <mergeCell ref="Y42:AB42"/>
    <mergeCell ref="D43:J43"/>
    <mergeCell ref="K43:M43"/>
    <mergeCell ref="N43:P43"/>
    <mergeCell ref="Q43:R43"/>
    <mergeCell ref="S43:T43"/>
    <mergeCell ref="U43:X43"/>
    <mergeCell ref="Y43:AB43"/>
    <mergeCell ref="D42:J42"/>
    <mergeCell ref="K42:M42"/>
    <mergeCell ref="N42:P42"/>
    <mergeCell ref="Q42:R42"/>
    <mergeCell ref="S42:T42"/>
    <mergeCell ref="U42:X42"/>
    <mergeCell ref="Y40:AB40"/>
    <mergeCell ref="D41:J41"/>
    <mergeCell ref="K41:M41"/>
    <mergeCell ref="N41:P41"/>
    <mergeCell ref="Q41:R41"/>
    <mergeCell ref="S41:T41"/>
    <mergeCell ref="U41:X41"/>
    <mergeCell ref="Y41:AB41"/>
    <mergeCell ref="D40:J40"/>
    <mergeCell ref="K40:M40"/>
    <mergeCell ref="N40:P40"/>
    <mergeCell ref="Q40:R40"/>
    <mergeCell ref="S40:T40"/>
    <mergeCell ref="U40:X40"/>
    <mergeCell ref="Y38:AB38"/>
    <mergeCell ref="D39:J39"/>
    <mergeCell ref="K39:M39"/>
    <mergeCell ref="N39:P39"/>
    <mergeCell ref="Q39:R39"/>
    <mergeCell ref="S39:T39"/>
    <mergeCell ref="U39:X39"/>
    <mergeCell ref="Y39:AB39"/>
    <mergeCell ref="D38:J38"/>
    <mergeCell ref="K38:M38"/>
    <mergeCell ref="N38:P38"/>
    <mergeCell ref="Q38:R38"/>
    <mergeCell ref="S38:T38"/>
    <mergeCell ref="U38:X38"/>
    <mergeCell ref="Y36:AB36"/>
    <mergeCell ref="D37:J37"/>
    <mergeCell ref="K37:M37"/>
    <mergeCell ref="N37:P37"/>
    <mergeCell ref="Q37:R37"/>
    <mergeCell ref="S37:T37"/>
    <mergeCell ref="U37:X37"/>
    <mergeCell ref="Y37:AB37"/>
    <mergeCell ref="D36:J36"/>
    <mergeCell ref="K36:M36"/>
    <mergeCell ref="N36:P36"/>
    <mergeCell ref="Q36:R36"/>
    <mergeCell ref="S36:T36"/>
    <mergeCell ref="U36:X36"/>
    <mergeCell ref="D35:J35"/>
    <mergeCell ref="K35:M35"/>
    <mergeCell ref="N35:P35"/>
    <mergeCell ref="Q35:R35"/>
    <mergeCell ref="S35:T35"/>
    <mergeCell ref="U35:X35"/>
    <mergeCell ref="Y35:AB35"/>
    <mergeCell ref="D34:J34"/>
    <mergeCell ref="K34:M34"/>
    <mergeCell ref="N34:P34"/>
    <mergeCell ref="Q34:R34"/>
    <mergeCell ref="U34:X34"/>
    <mergeCell ref="S34:T34"/>
    <mergeCell ref="U33:X33"/>
    <mergeCell ref="Y33:AB33"/>
    <mergeCell ref="K32:M32"/>
    <mergeCell ref="N32:P32"/>
    <mergeCell ref="Q32:R32"/>
    <mergeCell ref="S32:T32"/>
    <mergeCell ref="U32:X32"/>
    <mergeCell ref="Y32:AB32"/>
    <mergeCell ref="Y34:AB34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3:C53"/>
    <mergeCell ref="B54:C54"/>
    <mergeCell ref="B55:C55"/>
    <mergeCell ref="B56:C56"/>
    <mergeCell ref="B57:C57"/>
    <mergeCell ref="Y29:AB29"/>
    <mergeCell ref="B35:C35"/>
    <mergeCell ref="B36:C36"/>
    <mergeCell ref="K31:M31"/>
    <mergeCell ref="N31:P31"/>
    <mergeCell ref="Q31:R31"/>
    <mergeCell ref="S31:T31"/>
    <mergeCell ref="U31:X31"/>
    <mergeCell ref="Y31:AB31"/>
    <mergeCell ref="K30:M30"/>
    <mergeCell ref="N30:P30"/>
    <mergeCell ref="Q30:R30"/>
    <mergeCell ref="S30:T30"/>
    <mergeCell ref="U30:X30"/>
    <mergeCell ref="Y30:AB30"/>
    <mergeCell ref="K33:M33"/>
    <mergeCell ref="K29:M29"/>
    <mergeCell ref="N29:P29"/>
    <mergeCell ref="Q29:R29"/>
    <mergeCell ref="S29:T29"/>
    <mergeCell ref="U29:X29"/>
    <mergeCell ref="N33:P33"/>
    <mergeCell ref="Q33:R33"/>
    <mergeCell ref="S33:T33"/>
    <mergeCell ref="D29:J29"/>
    <mergeCell ref="D30:J30"/>
    <mergeCell ref="D31:J31"/>
    <mergeCell ref="D32:J32"/>
    <mergeCell ref="D33:J33"/>
    <mergeCell ref="B65:C65"/>
    <mergeCell ref="B66:C66"/>
    <mergeCell ref="B67:C67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37:C37"/>
    <mergeCell ref="AA2:AB2"/>
    <mergeCell ref="AA3:AB3"/>
    <mergeCell ref="B18:P18"/>
    <mergeCell ref="Q14:AB14"/>
    <mergeCell ref="Q15:AB15"/>
    <mergeCell ref="Q16:AB16"/>
    <mergeCell ref="Q17:AB17"/>
    <mergeCell ref="Q18:AB18"/>
    <mergeCell ref="U25:X26"/>
    <mergeCell ref="Y25:AB26"/>
    <mergeCell ref="B10:F10"/>
    <mergeCell ref="G10:K10"/>
    <mergeCell ref="B20:F20"/>
    <mergeCell ref="L10:P10"/>
    <mergeCell ref="V10:Y10"/>
    <mergeCell ref="Z10:AB10"/>
    <mergeCell ref="L12:S12"/>
    <mergeCell ref="T12:AB12"/>
    <mergeCell ref="G19:K20"/>
    <mergeCell ref="B25:C26"/>
    <mergeCell ref="Y27:AB27"/>
    <mergeCell ref="W6:AA6"/>
    <mergeCell ref="Q8:AB8"/>
    <mergeCell ref="K25:M26"/>
    <mergeCell ref="N25:P26"/>
    <mergeCell ref="Q25:R26"/>
    <mergeCell ref="S25:T26"/>
    <mergeCell ref="B28:C28"/>
    <mergeCell ref="D28:J28"/>
    <mergeCell ref="K28:M28"/>
    <mergeCell ref="Q28:R28"/>
    <mergeCell ref="S28:T28"/>
    <mergeCell ref="U28:X28"/>
    <mergeCell ref="Y28:AB28"/>
    <mergeCell ref="D25:J26"/>
    <mergeCell ref="U27:X27"/>
    <mergeCell ref="N28:P28"/>
    <mergeCell ref="B14:P14"/>
    <mergeCell ref="B15:P15"/>
    <mergeCell ref="B16:P16"/>
    <mergeCell ref="B17:P17"/>
    <mergeCell ref="B24:S24"/>
  </mergeCells>
  <conditionalFormatting sqref="B14:B17">
    <cfRule type="cellIs" dxfId="2" priority="1" operator="equal">
      <formula>0</formula>
    </cfRule>
  </conditionalFormatting>
  <conditionalFormatting sqref="B10:F10">
    <cfRule type="cellIs" dxfId="1" priority="3" operator="equal">
      <formula>0</formula>
    </cfRule>
  </conditionalFormatting>
  <conditionalFormatting sqref="T12:AB12">
    <cfRule type="cellIs" dxfId="0" priority="2" operator="equal">
      <formula>0</formula>
    </cfRule>
  </conditionalFormatting>
  <printOptions horizontalCentered="1"/>
  <pageMargins left="0.25" right="0.25" top="0.35" bottom="0.3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f110c-dd88-4ba9-9d2c-1d81293cf548">
      <Terms xmlns="http://schemas.microsoft.com/office/infopath/2007/PartnerControls"/>
    </lcf76f155ced4ddcb4097134ff3c332f>
    <TaxCatchAll xmlns="1952f5a2-1c17-4c71-a8c0-b2d3b20681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FA633A15D3247AC15A561ECE8116A" ma:contentTypeVersion="19" ma:contentTypeDescription="Create a new document." ma:contentTypeScope="" ma:versionID="542d719ec1da2df767ead703fd204445">
  <xsd:schema xmlns:xsd="http://www.w3.org/2001/XMLSchema" xmlns:xs="http://www.w3.org/2001/XMLSchema" xmlns:p="http://schemas.microsoft.com/office/2006/metadata/properties" xmlns:ns2="549f110c-dd88-4ba9-9d2c-1d81293cf548" xmlns:ns3="1952f5a2-1c17-4c71-a8c0-b2d3b2068179" targetNamespace="http://schemas.microsoft.com/office/2006/metadata/properties" ma:root="true" ma:fieldsID="419f1c20722871782ee6888e269169f6" ns2:_="" ns3:_="">
    <xsd:import namespace="549f110c-dd88-4ba9-9d2c-1d81293cf548"/>
    <xsd:import namespace="1952f5a2-1c17-4c71-a8c0-b2d3b2068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f110c-dd88-4ba9-9d2c-1d81293c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12d01ca-0a9a-4dd7-ad3c-91c4223445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2f5a2-1c17-4c71-a8c0-b2d3b2068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8e2337-63ba-42aa-95fb-71dc6e708574}" ma:internalName="TaxCatchAll" ma:showField="CatchAllData" ma:web="1952f5a2-1c17-4c71-a8c0-b2d3b2068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7828B-0CDD-4223-988C-2AD403F93570}"/>
</file>

<file path=customXml/itemProps2.xml><?xml version="1.0" encoding="utf-8"?>
<ds:datastoreItem xmlns:ds="http://schemas.openxmlformats.org/officeDocument/2006/customXml" ds:itemID="{9D103A24-B3CA-4E84-8B10-7D5B51AE6925}"/>
</file>

<file path=customXml/itemProps3.xml><?xml version="1.0" encoding="utf-8"?>
<ds:datastoreItem xmlns:ds="http://schemas.openxmlformats.org/officeDocument/2006/customXml" ds:itemID="{19DCCEBA-612E-45A8-8F47-3BDE04CD7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Kennametal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Yargeau</dc:creator>
  <cp:keywords/>
  <dc:description/>
  <cp:lastModifiedBy>Kylan Bartok</cp:lastModifiedBy>
  <cp:revision/>
  <dcterms:created xsi:type="dcterms:W3CDTF">2014-11-18T11:56:39Z</dcterms:created>
  <dcterms:modified xsi:type="dcterms:W3CDTF">2025-06-27T18:23:03Z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0x010100609FA633A15D3247AC15A561ECE8116A</vt:lpwstr>
  </property>
  <property fmtid="{D5CDD505-2E9C-101B-9397-08002B2CF9AE}" pid="3" name="MSIP_Label_2f065793-cb5f-4919-86bd-a613a0bd79ee_Enabled">
    <vt:lpwstr>true</vt:lpwstr>
  </property>
  <property fmtid="{D5CDD505-2E9C-101B-9397-08002B2CF9AE}" pid="4" name="MSIP_Label_2f065793-cb5f-4919-86bd-a613a0bd79ee_SetDate">
    <vt:lpwstr>2021-03-25T12:16:53Z</vt:lpwstr>
  </property>
  <property fmtid="{D5CDD505-2E9C-101B-9397-08002B2CF9AE}" pid="5" name="MSIP_Label_2f065793-cb5f-4919-86bd-a613a0bd79ee_Method">
    <vt:lpwstr>Standard</vt:lpwstr>
  </property>
  <property fmtid="{D5CDD505-2E9C-101B-9397-08002B2CF9AE}" pid="6" name="MSIP_Label_2f065793-cb5f-4919-86bd-a613a0bd79ee_Name">
    <vt:lpwstr>2f065793-cb5f-4919-86bd-a613a0bd79ee</vt:lpwstr>
  </property>
  <property fmtid="{D5CDD505-2E9C-101B-9397-08002B2CF9AE}" pid="7" name="MSIP_Label_2f065793-cb5f-4919-86bd-a613a0bd79ee_SiteId">
    <vt:lpwstr>e7ee4711-c0b1-4311-b500-b80d89e5b298</vt:lpwstr>
  </property>
  <property fmtid="{D5CDD505-2E9C-101B-9397-08002B2CF9AE}" pid="8" name="MSIP_Label_2f065793-cb5f-4919-86bd-a613a0bd79ee_ActionId">
    <vt:lpwstr>0cbcac67-0280-406b-9851-a2d98467dafc</vt:lpwstr>
  </property>
  <property fmtid="{D5CDD505-2E9C-101B-9397-08002B2CF9AE}" pid="9" name="MSIP_Label_2f065793-cb5f-4919-86bd-a613a0bd79ee_ContentBits">
    <vt:lpwstr>0</vt:lpwstr>
  </property>
  <property fmtid="{D5CDD505-2E9C-101B-9397-08002B2CF9AE}" pid="10" name="MediaServiceImageTags">
    <vt:lpwstr/>
  </property>
</Properties>
</file>