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nnametal.sharepoint.com/sites/AMIN_AmericasRPMs/Shared Documents/General/Reconditioning Services/Regrind Website Forms/Test Environment/Bartok Edits/Translations/Translated/"/>
    </mc:Choice>
  </mc:AlternateContent>
  <xr:revisionPtr revIDLastSave="209" documentId="8_{2293839C-980F-473F-961B-6CA493CA0316}" xr6:coauthVersionLast="47" xr6:coauthVersionMax="47" xr10:uidLastSave="{69EA22A9-3447-4C00-B577-1026EBEA5026}"/>
  <workbookProtection workbookAlgorithmName="SHA-512" workbookHashValue="70aOixXEnPK4XBbYzrAuRwAocTjt22XgXVkXXlUmouAFUAKBQ/jeHpiTmN2ShEHdZN8jWjdyTmefYLrbs6zV2A==" workbookSaltValue="84qyln16DO1hkoFi76QXrg==" workbookSpinCount="100000" lockStructure="1"/>
  <bookViews>
    <workbookView xWindow="-28920" yWindow="-120" windowWidth="29040" windowHeight="15720" xr2:uid="{00000000-000D-0000-FFFF-FFFF00000000}"/>
  </bookViews>
  <sheets>
    <sheet name="Instrucciones" sheetId="4" r:id="rId1"/>
    <sheet name="KMT GP End Mill Recon Form" sheetId="1" r:id="rId2"/>
    <sheet name="backend" sheetId="7" state="hidden" r:id="rId3"/>
    <sheet name="pricing" sheetId="6" state="hidden" r:id="rId4"/>
    <sheet name="KMT GP End Mill Quote Form" sheetId="2" r:id="rId5"/>
  </sheets>
  <definedNames>
    <definedName name="_xlnm._FilterDatabase" localSheetId="2" hidden="1">backend!$A$1:$O$169</definedName>
    <definedName name="_xlnm._FilterDatabase" localSheetId="4" hidden="1">'KMT GP End Mill Quote Form'!$AC$27:$AC$67</definedName>
    <definedName name="_xlnm._FilterDatabase" localSheetId="1" hidden="1">pricing!$B$1:$J$337</definedName>
    <definedName name="_xlnm._FilterDatabase" localSheetId="3" hidden="1">pricing!$A$1:$K$337</definedName>
    <definedName name="_xlnm.Print_Area" localSheetId="4">'KMT GP End Mill Quote Form'!$B$1:$AB$70</definedName>
    <definedName name="_xlnm.Print_Area" localSheetId="1">'KMT GP End Mill Recon Form'!$A$1:$N$51</definedName>
    <definedName name="_xlnm.Print_Titles" localSheetId="4">'KMT GP End Mill Quote Form'!$25:$27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Q15" i="2"/>
  <c r="Q16" i="2"/>
  <c r="Q17" i="2"/>
  <c r="Q18" i="2"/>
  <c r="Q14" i="2"/>
  <c r="B71" i="2" l="1"/>
  <c r="B14" i="2"/>
  <c r="B24" i="2"/>
  <c r="B20" i="2"/>
  <c r="L10" i="2"/>
  <c r="B10" i="2" l="1"/>
  <c r="T12" i="2"/>
  <c r="B18" i="2" l="1"/>
  <c r="I2" i="6" l="1"/>
  <c r="I3" i="6" l="1"/>
  <c r="Q1" i="7" l="1"/>
  <c r="M41" i="1"/>
  <c r="U27" i="2" s="1"/>
  <c r="Y27" i="2" s="1"/>
  <c r="J113" i="7"/>
  <c r="J57" i="7"/>
  <c r="J169" i="7"/>
  <c r="J112" i="7"/>
  <c r="J56" i="7"/>
  <c r="J168" i="7"/>
  <c r="J111" i="7"/>
  <c r="J55" i="7"/>
  <c r="J167" i="7"/>
  <c r="J110" i="7"/>
  <c r="J54" i="7"/>
  <c r="J166" i="7"/>
  <c r="J109" i="7"/>
  <c r="J53" i="7"/>
  <c r="J165" i="7"/>
  <c r="J108" i="7"/>
  <c r="J52" i="7"/>
  <c r="J164" i="7"/>
  <c r="J107" i="7"/>
  <c r="J51" i="7"/>
  <c r="J163" i="7"/>
  <c r="J106" i="7"/>
  <c r="J50" i="7"/>
  <c r="J162" i="7"/>
  <c r="J105" i="7"/>
  <c r="J49" i="7"/>
  <c r="J161" i="7"/>
  <c r="J104" i="7"/>
  <c r="J48" i="7"/>
  <c r="J160" i="7"/>
  <c r="J103" i="7"/>
  <c r="J47" i="7"/>
  <c r="J159" i="7"/>
  <c r="J102" i="7"/>
  <c r="J46" i="7"/>
  <c r="J158" i="7"/>
  <c r="J101" i="7"/>
  <c r="J45" i="7"/>
  <c r="J157" i="7"/>
  <c r="J100" i="7"/>
  <c r="J44" i="7"/>
  <c r="J156" i="7"/>
  <c r="J99" i="7"/>
  <c r="J43" i="7"/>
  <c r="J155" i="7"/>
  <c r="J98" i="7"/>
  <c r="J42" i="7"/>
  <c r="J154" i="7"/>
  <c r="J97" i="7"/>
  <c r="J41" i="7"/>
  <c r="J153" i="7"/>
  <c r="J96" i="7"/>
  <c r="J40" i="7"/>
  <c r="J152" i="7"/>
  <c r="J95" i="7"/>
  <c r="J39" i="7"/>
  <c r="J151" i="7"/>
  <c r="J94" i="7"/>
  <c r="J38" i="7"/>
  <c r="J150" i="7"/>
  <c r="J93" i="7"/>
  <c r="J37" i="7"/>
  <c r="J149" i="7"/>
  <c r="J92" i="7"/>
  <c r="J36" i="7"/>
  <c r="J148" i="7"/>
  <c r="J91" i="7"/>
  <c r="J35" i="7"/>
  <c r="J147" i="7"/>
  <c r="J90" i="7"/>
  <c r="J34" i="7"/>
  <c r="J146" i="7"/>
  <c r="J89" i="7"/>
  <c r="J33" i="7"/>
  <c r="J145" i="7"/>
  <c r="J88" i="7"/>
  <c r="J32" i="7"/>
  <c r="J144" i="7"/>
  <c r="J87" i="7"/>
  <c r="J31" i="7"/>
  <c r="J143" i="7"/>
  <c r="J86" i="7"/>
  <c r="J30" i="7"/>
  <c r="J142" i="7"/>
  <c r="J85" i="7"/>
  <c r="J29" i="7"/>
  <c r="N29" i="7" s="1"/>
  <c r="J141" i="7"/>
  <c r="J84" i="7"/>
  <c r="J28" i="7"/>
  <c r="J140" i="7"/>
  <c r="J83" i="7"/>
  <c r="J27" i="7"/>
  <c r="N27" i="7" s="1"/>
  <c r="J139" i="7"/>
  <c r="J82" i="7"/>
  <c r="J26" i="7"/>
  <c r="J138" i="7"/>
  <c r="J81" i="7"/>
  <c r="J25" i="7"/>
  <c r="J137" i="7"/>
  <c r="J80" i="7"/>
  <c r="J24" i="7"/>
  <c r="J136" i="7"/>
  <c r="J79" i="7"/>
  <c r="J23" i="7"/>
  <c r="J135" i="7"/>
  <c r="J78" i="7"/>
  <c r="J22" i="7"/>
  <c r="N22" i="7" s="1"/>
  <c r="J134" i="7"/>
  <c r="J77" i="7"/>
  <c r="J21" i="7"/>
  <c r="J133" i="7"/>
  <c r="J76" i="7"/>
  <c r="J20" i="7"/>
  <c r="J132" i="7"/>
  <c r="J75" i="7"/>
  <c r="J19" i="7"/>
  <c r="J131" i="7"/>
  <c r="J74" i="7"/>
  <c r="J18" i="7"/>
  <c r="J130" i="7"/>
  <c r="J73" i="7"/>
  <c r="J17" i="7"/>
  <c r="J129" i="7"/>
  <c r="J72" i="7"/>
  <c r="J16" i="7"/>
  <c r="J128" i="7"/>
  <c r="J71" i="7"/>
  <c r="J15" i="7"/>
  <c r="J127" i="7"/>
  <c r="N127" i="7" s="1"/>
  <c r="J70" i="7"/>
  <c r="J14" i="7"/>
  <c r="J126" i="7"/>
  <c r="J69" i="7"/>
  <c r="J13" i="7"/>
  <c r="J125" i="7"/>
  <c r="J68" i="7"/>
  <c r="J12" i="7"/>
  <c r="J124" i="7"/>
  <c r="J67" i="7"/>
  <c r="J11" i="7"/>
  <c r="N11" i="7" s="1"/>
  <c r="J123" i="7"/>
  <c r="J66" i="7"/>
  <c r="J10" i="7"/>
  <c r="J122" i="7"/>
  <c r="J65" i="7"/>
  <c r="J9" i="7"/>
  <c r="J121" i="7"/>
  <c r="J64" i="7"/>
  <c r="J8" i="7"/>
  <c r="J120" i="7"/>
  <c r="J63" i="7"/>
  <c r="J7" i="7"/>
  <c r="J119" i="7"/>
  <c r="J62" i="7"/>
  <c r="J6" i="7"/>
  <c r="J118" i="7"/>
  <c r="J61" i="7"/>
  <c r="J5" i="7"/>
  <c r="J117" i="7"/>
  <c r="J60" i="7"/>
  <c r="J4" i="7"/>
  <c r="N4" i="7" s="1"/>
  <c r="J116" i="7"/>
  <c r="J59" i="7"/>
  <c r="J3" i="7"/>
  <c r="J115" i="7"/>
  <c r="J58" i="7"/>
  <c r="J2" i="7"/>
  <c r="N2" i="7" s="1"/>
  <c r="J114" i="7"/>
  <c r="B29" i="2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B17" i="2"/>
  <c r="B16" i="2"/>
  <c r="B15" i="2"/>
  <c r="A14" i="1"/>
  <c r="G10" i="2"/>
  <c r="Z10" i="2" s="1"/>
  <c r="Y14" i="1"/>
  <c r="W6" i="2"/>
  <c r="K110" i="7" l="1"/>
  <c r="N110" i="7"/>
  <c r="K111" i="7"/>
  <c r="L111" i="7" s="1"/>
  <c r="M111" i="7" s="1"/>
  <c r="N111" i="7"/>
  <c r="K106" i="7"/>
  <c r="L106" i="7" s="1"/>
  <c r="M106" i="7" s="1"/>
  <c r="N106" i="7"/>
  <c r="K168" i="7"/>
  <c r="L168" i="7" s="1"/>
  <c r="M168" i="7" s="1"/>
  <c r="N168" i="7"/>
  <c r="K163" i="7"/>
  <c r="L163" i="7" s="1"/>
  <c r="N163" i="7"/>
  <c r="K56" i="7"/>
  <c r="L56" i="7" s="1"/>
  <c r="M56" i="7" s="1"/>
  <c r="N56" i="7"/>
  <c r="K112" i="7"/>
  <c r="L112" i="7" s="1"/>
  <c r="N112" i="7"/>
  <c r="K107" i="7"/>
  <c r="L107" i="7" s="1"/>
  <c r="M107" i="7" s="1"/>
  <c r="N107" i="7"/>
  <c r="K57" i="7"/>
  <c r="N57" i="7"/>
  <c r="K113" i="7"/>
  <c r="N113" i="7"/>
  <c r="K108" i="7"/>
  <c r="L108" i="7" s="1"/>
  <c r="N108" i="7"/>
  <c r="K53" i="7"/>
  <c r="L53" i="7" s="1"/>
  <c r="M53" i="7" s="1"/>
  <c r="N53" i="7"/>
  <c r="K109" i="7"/>
  <c r="N109" i="7"/>
  <c r="K166" i="7"/>
  <c r="L166" i="7" s="1"/>
  <c r="N166" i="7"/>
  <c r="K54" i="7"/>
  <c r="L54" i="7" s="1"/>
  <c r="M54" i="7" s="1"/>
  <c r="N54" i="7"/>
  <c r="K167" i="7"/>
  <c r="L167" i="7" s="1"/>
  <c r="N167" i="7"/>
  <c r="K162" i="7"/>
  <c r="N162" i="7"/>
  <c r="K55" i="7"/>
  <c r="N55" i="7"/>
  <c r="K50" i="7"/>
  <c r="L50" i="7" s="1"/>
  <c r="M50" i="7" s="1"/>
  <c r="N50" i="7"/>
  <c r="K51" i="7"/>
  <c r="L51" i="7" s="1"/>
  <c r="N51" i="7"/>
  <c r="K169" i="7"/>
  <c r="L169" i="7" s="1"/>
  <c r="M169" i="7" s="1"/>
  <c r="N169" i="7"/>
  <c r="K164" i="7"/>
  <c r="L164" i="7" s="1"/>
  <c r="M164" i="7" s="1"/>
  <c r="N164" i="7"/>
  <c r="K52" i="7"/>
  <c r="L52" i="7" s="1"/>
  <c r="N52" i="7"/>
  <c r="K165" i="7"/>
  <c r="L165" i="7" s="1"/>
  <c r="N165" i="7"/>
  <c r="K48" i="7"/>
  <c r="N48" i="7"/>
  <c r="K100" i="7"/>
  <c r="L100" i="7" s="1"/>
  <c r="M100" i="7" s="1"/>
  <c r="N100" i="7"/>
  <c r="K46" i="7"/>
  <c r="L46" i="7" s="1"/>
  <c r="M46" i="7" s="1"/>
  <c r="N46" i="7"/>
  <c r="K160" i="7"/>
  <c r="L160" i="7" s="1"/>
  <c r="M160" i="7" s="1"/>
  <c r="N160" i="7"/>
  <c r="K155" i="7"/>
  <c r="N155" i="7"/>
  <c r="K43" i="7"/>
  <c r="L43" i="7" s="1"/>
  <c r="M43" i="7" s="1"/>
  <c r="N43" i="7"/>
  <c r="K99" i="7"/>
  <c r="L99" i="7" s="1"/>
  <c r="M99" i="7" s="1"/>
  <c r="N99" i="7"/>
  <c r="K156" i="7"/>
  <c r="L156" i="7" s="1"/>
  <c r="M156" i="7" s="1"/>
  <c r="N156" i="7"/>
  <c r="K44" i="7"/>
  <c r="N44" i="7"/>
  <c r="K102" i="7"/>
  <c r="N102" i="7"/>
  <c r="K161" i="7"/>
  <c r="L161" i="7" s="1"/>
  <c r="M161" i="7" s="1"/>
  <c r="N161" i="7"/>
  <c r="K101" i="7"/>
  <c r="L101" i="7" s="1"/>
  <c r="N101" i="7"/>
  <c r="K159" i="7"/>
  <c r="L159" i="7" s="1"/>
  <c r="M159" i="7" s="1"/>
  <c r="N159" i="7"/>
  <c r="K104" i="7"/>
  <c r="L104" i="7" s="1"/>
  <c r="M104" i="7" s="1"/>
  <c r="N104" i="7"/>
  <c r="K49" i="7"/>
  <c r="L49" i="7" s="1"/>
  <c r="M49" i="7" s="1"/>
  <c r="N49" i="7"/>
  <c r="K157" i="7"/>
  <c r="L157" i="7" s="1"/>
  <c r="M157" i="7" s="1"/>
  <c r="N157" i="7"/>
  <c r="K45" i="7"/>
  <c r="N45" i="7"/>
  <c r="K158" i="7"/>
  <c r="L158" i="7" s="1"/>
  <c r="M158" i="7" s="1"/>
  <c r="N158" i="7"/>
  <c r="K154" i="7"/>
  <c r="L154" i="7" s="1"/>
  <c r="N154" i="7"/>
  <c r="K47" i="7"/>
  <c r="N47" i="7"/>
  <c r="K98" i="7"/>
  <c r="L98" i="7" s="1"/>
  <c r="M98" i="7" s="1"/>
  <c r="N98" i="7"/>
  <c r="K105" i="7"/>
  <c r="L105" i="7" s="1"/>
  <c r="M105" i="7" s="1"/>
  <c r="N105" i="7"/>
  <c r="K42" i="7"/>
  <c r="L42" i="7" s="1"/>
  <c r="N42" i="7"/>
  <c r="K103" i="7"/>
  <c r="L103" i="7" s="1"/>
  <c r="N103" i="7"/>
  <c r="K37" i="7"/>
  <c r="N37" i="7"/>
  <c r="K93" i="7"/>
  <c r="L93" i="7" s="1"/>
  <c r="M93" i="7" s="1"/>
  <c r="N93" i="7"/>
  <c r="K150" i="7"/>
  <c r="N150" i="7"/>
  <c r="K38" i="7"/>
  <c r="L38" i="7" s="1"/>
  <c r="M38" i="7" s="1"/>
  <c r="N38" i="7"/>
  <c r="K94" i="7"/>
  <c r="L94" i="7" s="1"/>
  <c r="N94" i="7"/>
  <c r="K35" i="7"/>
  <c r="L35" i="7" s="1"/>
  <c r="N35" i="7"/>
  <c r="K96" i="7"/>
  <c r="L96" i="7" s="1"/>
  <c r="M96" i="7" s="1"/>
  <c r="N96" i="7"/>
  <c r="K39" i="7"/>
  <c r="L39" i="7" s="1"/>
  <c r="N39" i="7"/>
  <c r="K91" i="7"/>
  <c r="N91" i="7"/>
  <c r="K153" i="7"/>
  <c r="L153" i="7" s="1"/>
  <c r="N153" i="7"/>
  <c r="K34" i="7"/>
  <c r="L34" i="7" s="1"/>
  <c r="N34" i="7"/>
  <c r="K152" i="7"/>
  <c r="L152" i="7" s="1"/>
  <c r="M152" i="7" s="1"/>
  <c r="N152" i="7"/>
  <c r="K40" i="7"/>
  <c r="L40" i="7" s="1"/>
  <c r="M40" i="7" s="1"/>
  <c r="N40" i="7"/>
  <c r="K148" i="7"/>
  <c r="L148" i="7" s="1"/>
  <c r="M148" i="7" s="1"/>
  <c r="N148" i="7"/>
  <c r="K41" i="7"/>
  <c r="L41" i="7" s="1"/>
  <c r="M41" i="7" s="1"/>
  <c r="N41" i="7"/>
  <c r="K90" i="7"/>
  <c r="L90" i="7" s="1"/>
  <c r="M90" i="7" s="1"/>
  <c r="N90" i="7"/>
  <c r="K36" i="7"/>
  <c r="N36" i="7"/>
  <c r="K97" i="7"/>
  <c r="N97" i="7"/>
  <c r="K146" i="7"/>
  <c r="L146" i="7" s="1"/>
  <c r="M146" i="7" s="1"/>
  <c r="N146" i="7"/>
  <c r="K92" i="7"/>
  <c r="L92" i="7" s="1"/>
  <c r="M92" i="7" s="1"/>
  <c r="N92" i="7"/>
  <c r="K151" i="7"/>
  <c r="L151" i="7" s="1"/>
  <c r="M151" i="7" s="1"/>
  <c r="N151" i="7"/>
  <c r="K95" i="7"/>
  <c r="L95" i="7" s="1"/>
  <c r="N95" i="7"/>
  <c r="K147" i="7"/>
  <c r="L147" i="7" s="1"/>
  <c r="M147" i="7" s="1"/>
  <c r="N147" i="7"/>
  <c r="K149" i="7"/>
  <c r="L149" i="7" s="1"/>
  <c r="N149" i="7"/>
  <c r="K143" i="7"/>
  <c r="N143" i="7"/>
  <c r="K138" i="7"/>
  <c r="L138" i="7" s="1"/>
  <c r="N138" i="7"/>
  <c r="K31" i="7"/>
  <c r="L31" i="7" s="1"/>
  <c r="M31" i="7" s="1"/>
  <c r="N31" i="7"/>
  <c r="K26" i="7"/>
  <c r="L26" i="7" s="1"/>
  <c r="N26" i="7"/>
  <c r="K87" i="7"/>
  <c r="L87" i="7" s="1"/>
  <c r="N87" i="7"/>
  <c r="K82" i="7"/>
  <c r="L82" i="7" s="1"/>
  <c r="M82" i="7" s="1"/>
  <c r="N82" i="7"/>
  <c r="K144" i="7"/>
  <c r="L144" i="7" s="1"/>
  <c r="M144" i="7" s="1"/>
  <c r="N144" i="7"/>
  <c r="K139" i="7"/>
  <c r="L139" i="7" s="1"/>
  <c r="N139" i="7"/>
  <c r="K32" i="7"/>
  <c r="N32" i="7"/>
  <c r="K88" i="7"/>
  <c r="N88" i="7"/>
  <c r="K83" i="7"/>
  <c r="L83" i="7" s="1"/>
  <c r="M83" i="7" s="1"/>
  <c r="N83" i="7"/>
  <c r="K145" i="7"/>
  <c r="L145" i="7" s="1"/>
  <c r="M145" i="7" s="1"/>
  <c r="N145" i="7"/>
  <c r="K140" i="7"/>
  <c r="L140" i="7" s="1"/>
  <c r="M140" i="7" s="1"/>
  <c r="N140" i="7"/>
  <c r="K33" i="7"/>
  <c r="L33" i="7" s="1"/>
  <c r="N33" i="7"/>
  <c r="K28" i="7"/>
  <c r="L28" i="7" s="1"/>
  <c r="N28" i="7"/>
  <c r="K89" i="7"/>
  <c r="L89" i="7" s="1"/>
  <c r="M89" i="7" s="1"/>
  <c r="N89" i="7"/>
  <c r="K84" i="7"/>
  <c r="N84" i="7"/>
  <c r="K141" i="7"/>
  <c r="N141" i="7"/>
  <c r="K85" i="7"/>
  <c r="L85" i="7" s="1"/>
  <c r="M85" i="7" s="1"/>
  <c r="N85" i="7"/>
  <c r="K142" i="7"/>
  <c r="L142" i="7" s="1"/>
  <c r="N142" i="7"/>
  <c r="K30" i="7"/>
  <c r="L30" i="7" s="1"/>
  <c r="N30" i="7"/>
  <c r="K86" i="7"/>
  <c r="L86" i="7" s="1"/>
  <c r="M86" i="7" s="1"/>
  <c r="N86" i="7"/>
  <c r="K77" i="7"/>
  <c r="L77" i="7" s="1"/>
  <c r="M77" i="7" s="1"/>
  <c r="N77" i="7"/>
  <c r="K134" i="7"/>
  <c r="L134" i="7" s="1"/>
  <c r="M134" i="7" s="1"/>
  <c r="N134" i="7"/>
  <c r="K78" i="7"/>
  <c r="N78" i="7"/>
  <c r="K130" i="7"/>
  <c r="L130" i="7" s="1"/>
  <c r="N130" i="7"/>
  <c r="K23" i="7"/>
  <c r="L23" i="7" s="1"/>
  <c r="N23" i="7"/>
  <c r="K18" i="7"/>
  <c r="L18" i="7" s="1"/>
  <c r="M18" i="7" s="1"/>
  <c r="N18" i="7"/>
  <c r="K19" i="7"/>
  <c r="L19" i="7" s="1"/>
  <c r="M19" i="7" s="1"/>
  <c r="N19" i="7"/>
  <c r="K137" i="7"/>
  <c r="L137" i="7" s="1"/>
  <c r="M137" i="7" s="1"/>
  <c r="N137" i="7"/>
  <c r="K25" i="7"/>
  <c r="L25" i="7" s="1"/>
  <c r="M25" i="7" s="1"/>
  <c r="N25" i="7"/>
  <c r="K81" i="7"/>
  <c r="L81" i="7" s="1"/>
  <c r="M81" i="7" s="1"/>
  <c r="N81" i="7"/>
  <c r="K76" i="7"/>
  <c r="L76" i="7" s="1"/>
  <c r="M76" i="7" s="1"/>
  <c r="N76" i="7"/>
  <c r="K21" i="7"/>
  <c r="L21" i="7" s="1"/>
  <c r="M21" i="7" s="1"/>
  <c r="N21" i="7"/>
  <c r="K135" i="7"/>
  <c r="L135" i="7" s="1"/>
  <c r="M135" i="7" s="1"/>
  <c r="N135" i="7"/>
  <c r="K79" i="7"/>
  <c r="L79" i="7" s="1"/>
  <c r="M79" i="7" s="1"/>
  <c r="N79" i="7"/>
  <c r="K74" i="7"/>
  <c r="L74" i="7" s="1"/>
  <c r="M74" i="7" s="1"/>
  <c r="N74" i="7"/>
  <c r="K136" i="7"/>
  <c r="L136" i="7" s="1"/>
  <c r="M136" i="7" s="1"/>
  <c r="N136" i="7"/>
  <c r="K131" i="7"/>
  <c r="L131" i="7" s="1"/>
  <c r="M131" i="7" s="1"/>
  <c r="N131" i="7"/>
  <c r="K24" i="7"/>
  <c r="L24" i="7" s="1"/>
  <c r="N24" i="7"/>
  <c r="K80" i="7"/>
  <c r="N80" i="7"/>
  <c r="K75" i="7"/>
  <c r="L75" i="7" s="1"/>
  <c r="M75" i="7" s="1"/>
  <c r="N75" i="7"/>
  <c r="K132" i="7"/>
  <c r="L132" i="7" s="1"/>
  <c r="M132" i="7" s="1"/>
  <c r="N132" i="7"/>
  <c r="K20" i="7"/>
  <c r="L20" i="7" s="1"/>
  <c r="M20" i="7" s="1"/>
  <c r="N20" i="7"/>
  <c r="K133" i="7"/>
  <c r="L133" i="7" s="1"/>
  <c r="M133" i="7" s="1"/>
  <c r="N133" i="7"/>
  <c r="K16" i="7"/>
  <c r="L16" i="7" s="1"/>
  <c r="M16" i="7" s="1"/>
  <c r="N16" i="7"/>
  <c r="K123" i="7"/>
  <c r="L123" i="7" s="1"/>
  <c r="M123" i="7" s="1"/>
  <c r="N123" i="7"/>
  <c r="K67" i="7"/>
  <c r="L67" i="7" s="1"/>
  <c r="M67" i="7" s="1"/>
  <c r="N67" i="7"/>
  <c r="K13" i="7"/>
  <c r="L13" i="7" s="1"/>
  <c r="M13" i="7" s="1"/>
  <c r="N13" i="7"/>
  <c r="K126" i="7"/>
  <c r="L126" i="7" s="1"/>
  <c r="M126" i="7" s="1"/>
  <c r="N126" i="7"/>
  <c r="K124" i="7"/>
  <c r="L124" i="7" s="1"/>
  <c r="M124" i="7" s="1"/>
  <c r="N124" i="7"/>
  <c r="K73" i="7"/>
  <c r="L73" i="7" s="1"/>
  <c r="M73" i="7" s="1"/>
  <c r="N73" i="7"/>
  <c r="K125" i="7"/>
  <c r="L125" i="7" s="1"/>
  <c r="M125" i="7" s="1"/>
  <c r="N125" i="7"/>
  <c r="K14" i="7"/>
  <c r="L14" i="7" s="1"/>
  <c r="M14" i="7" s="1"/>
  <c r="N14" i="7"/>
  <c r="K70" i="7"/>
  <c r="N70" i="7"/>
  <c r="K128" i="7"/>
  <c r="L128" i="7" s="1"/>
  <c r="M128" i="7" s="1"/>
  <c r="N128" i="7"/>
  <c r="K129" i="7"/>
  <c r="L129" i="7" s="1"/>
  <c r="M129" i="7" s="1"/>
  <c r="N129" i="7"/>
  <c r="K72" i="7"/>
  <c r="L72" i="7" s="1"/>
  <c r="M72" i="7" s="1"/>
  <c r="N72" i="7"/>
  <c r="K17" i="7"/>
  <c r="L17" i="7" s="1"/>
  <c r="N17" i="7"/>
  <c r="K68" i="7"/>
  <c r="L68" i="7" s="1"/>
  <c r="M68" i="7" s="1"/>
  <c r="N68" i="7"/>
  <c r="K69" i="7"/>
  <c r="L69" i="7" s="1"/>
  <c r="M69" i="7" s="1"/>
  <c r="N69" i="7"/>
  <c r="K122" i="7"/>
  <c r="L122" i="7" s="1"/>
  <c r="M122" i="7" s="1"/>
  <c r="N122" i="7"/>
  <c r="K15" i="7"/>
  <c r="L15" i="7" s="1"/>
  <c r="M15" i="7" s="1"/>
  <c r="N15" i="7"/>
  <c r="K66" i="7"/>
  <c r="L66" i="7" s="1"/>
  <c r="M66" i="7" s="1"/>
  <c r="N66" i="7"/>
  <c r="K12" i="7"/>
  <c r="L12" i="7" s="1"/>
  <c r="M12" i="7" s="1"/>
  <c r="N12" i="7"/>
  <c r="K10" i="7"/>
  <c r="L10" i="7" s="1"/>
  <c r="M10" i="7" s="1"/>
  <c r="N10" i="7"/>
  <c r="K71" i="7"/>
  <c r="L71" i="7" s="1"/>
  <c r="M71" i="7" s="1"/>
  <c r="N71" i="7"/>
  <c r="K65" i="7"/>
  <c r="L65" i="7" s="1"/>
  <c r="M65" i="7" s="1"/>
  <c r="N65" i="7"/>
  <c r="K9" i="7"/>
  <c r="L9" i="7" s="1"/>
  <c r="M9" i="7" s="1"/>
  <c r="N9" i="7"/>
  <c r="K121" i="7"/>
  <c r="L121" i="7" s="1"/>
  <c r="M121" i="7" s="1"/>
  <c r="N121" i="7"/>
  <c r="K5" i="7"/>
  <c r="L5" i="7" s="1"/>
  <c r="M5" i="7" s="1"/>
  <c r="N5" i="7"/>
  <c r="K61" i="7"/>
  <c r="L61" i="7" s="1"/>
  <c r="M61" i="7" s="1"/>
  <c r="N61" i="7"/>
  <c r="K63" i="7"/>
  <c r="L63" i="7" s="1"/>
  <c r="M63" i="7" s="1"/>
  <c r="N63" i="7"/>
  <c r="K6" i="7"/>
  <c r="L6" i="7" s="1"/>
  <c r="M6" i="7" s="1"/>
  <c r="N6" i="7"/>
  <c r="K62" i="7"/>
  <c r="L62" i="7" s="1"/>
  <c r="M62" i="7" s="1"/>
  <c r="N62" i="7"/>
  <c r="K7" i="7"/>
  <c r="L7" i="7" s="1"/>
  <c r="M7" i="7" s="1"/>
  <c r="N7" i="7"/>
  <c r="K8" i="7"/>
  <c r="L8" i="7" s="1"/>
  <c r="M8" i="7" s="1"/>
  <c r="N8" i="7"/>
  <c r="K64" i="7"/>
  <c r="L64" i="7" s="1"/>
  <c r="M64" i="7" s="1"/>
  <c r="N64" i="7"/>
  <c r="K60" i="7"/>
  <c r="N60" i="7"/>
  <c r="K59" i="7"/>
  <c r="L59" i="7" s="1"/>
  <c r="M59" i="7" s="1"/>
  <c r="N59" i="7"/>
  <c r="K3" i="7"/>
  <c r="N3" i="7"/>
  <c r="K118" i="7"/>
  <c r="L118" i="7" s="1"/>
  <c r="M118" i="7" s="1"/>
  <c r="N118" i="7"/>
  <c r="K120" i="7"/>
  <c r="L120" i="7" s="1"/>
  <c r="M120" i="7" s="1"/>
  <c r="N120" i="7"/>
  <c r="K116" i="7"/>
  <c r="L116" i="7" s="1"/>
  <c r="M116" i="7" s="1"/>
  <c r="N116" i="7"/>
  <c r="K119" i="7"/>
  <c r="L119" i="7" s="1"/>
  <c r="M119" i="7" s="1"/>
  <c r="N119" i="7"/>
  <c r="K115" i="7"/>
  <c r="L115" i="7" s="1"/>
  <c r="M115" i="7" s="1"/>
  <c r="N115" i="7"/>
  <c r="K117" i="7"/>
  <c r="L117" i="7" s="1"/>
  <c r="M117" i="7" s="1"/>
  <c r="N117" i="7"/>
  <c r="K58" i="7"/>
  <c r="L58" i="7" s="1"/>
  <c r="M58" i="7" s="1"/>
  <c r="N58" i="7"/>
  <c r="K114" i="7"/>
  <c r="L114" i="7" s="1"/>
  <c r="M114" i="7" s="1"/>
  <c r="N114" i="7"/>
  <c r="L113" i="7"/>
  <c r="M113" i="7" s="1"/>
  <c r="K29" i="7"/>
  <c r="L29" i="7" s="1"/>
  <c r="M29" i="7" s="1"/>
  <c r="O29" i="7" s="1"/>
  <c r="L3" i="7"/>
  <c r="M3" i="7" s="1"/>
  <c r="L80" i="7"/>
  <c r="M80" i="7" s="1"/>
  <c r="L36" i="7"/>
  <c r="L97" i="7"/>
  <c r="M97" i="7" s="1"/>
  <c r="L70" i="7"/>
  <c r="M70" i="7" s="1"/>
  <c r="L78" i="7"/>
  <c r="M78" i="7" s="1"/>
  <c r="L44" i="7"/>
  <c r="M44" i="7" s="1"/>
  <c r="O44" i="7" s="1"/>
  <c r="L102" i="7"/>
  <c r="M102" i="7" s="1"/>
  <c r="L32" i="7"/>
  <c r="M32" i="7" s="1"/>
  <c r="L109" i="7"/>
  <c r="M109" i="7" s="1"/>
  <c r="L88" i="7"/>
  <c r="L37" i="7"/>
  <c r="L47" i="7"/>
  <c r="M47" i="7" s="1"/>
  <c r="L162" i="7"/>
  <c r="M162" i="7" s="1"/>
  <c r="O162" i="7" s="1"/>
  <c r="A162" i="7" s="1"/>
  <c r="L60" i="7"/>
  <c r="M60" i="7" s="1"/>
  <c r="L45" i="7"/>
  <c r="M45" i="7" s="1"/>
  <c r="L84" i="7"/>
  <c r="M84" i="7" s="1"/>
  <c r="L91" i="7"/>
  <c r="M91" i="7" s="1"/>
  <c r="L150" i="7"/>
  <c r="L155" i="7"/>
  <c r="L141" i="7"/>
  <c r="L143" i="7"/>
  <c r="L48" i="7"/>
  <c r="M48" i="7" s="1"/>
  <c r="L55" i="7"/>
  <c r="L110" i="7"/>
  <c r="L57" i="7"/>
  <c r="K22" i="7"/>
  <c r="L22" i="7" s="1"/>
  <c r="M22" i="7" s="1"/>
  <c r="O22" i="7" s="1"/>
  <c r="K27" i="7"/>
  <c r="L27" i="7" s="1"/>
  <c r="K127" i="7"/>
  <c r="L127" i="7" s="1"/>
  <c r="K11" i="7"/>
  <c r="L11" i="7" s="1"/>
  <c r="K4" i="7"/>
  <c r="L4" i="7" s="1"/>
  <c r="M4" i="7" s="1"/>
  <c r="O4" i="7" s="1"/>
  <c r="K2" i="7"/>
  <c r="L2" i="7" s="1"/>
  <c r="O84" i="7" l="1"/>
  <c r="A84" i="7" s="1"/>
  <c r="O113" i="7"/>
  <c r="O148" i="7"/>
  <c r="O132" i="7"/>
  <c r="O161" i="7"/>
  <c r="O158" i="7"/>
  <c r="O100" i="7"/>
  <c r="A100" i="7" s="1"/>
  <c r="O5" i="7"/>
  <c r="O60" i="7"/>
  <c r="A60" i="7" s="1"/>
  <c r="O70" i="7"/>
  <c r="A70" i="7" s="1"/>
  <c r="O97" i="7"/>
  <c r="A97" i="7" s="1"/>
  <c r="O146" i="7"/>
  <c r="O102" i="7"/>
  <c r="A102" i="7" s="1"/>
  <c r="O48" i="7"/>
  <c r="A48" i="7" s="1"/>
  <c r="O45" i="7"/>
  <c r="A45" i="7" s="1"/>
  <c r="O80" i="7"/>
  <c r="A80" i="7" s="1"/>
  <c r="O6" i="7"/>
  <c r="A6" i="7" s="1"/>
  <c r="B6" i="7" s="1"/>
  <c r="O126" i="7"/>
  <c r="A126" i="7" s="1"/>
  <c r="O21" i="7"/>
  <c r="O111" i="7"/>
  <c r="A111" i="7" s="1"/>
  <c r="O78" i="7"/>
  <c r="A78" i="7" s="1"/>
  <c r="O13" i="7"/>
  <c r="A13" i="7" s="1"/>
  <c r="O76" i="7"/>
  <c r="A76" i="7" s="1"/>
  <c r="O137" i="7"/>
  <c r="A137" i="7" s="1"/>
  <c r="O105" i="7"/>
  <c r="A105" i="7" s="1"/>
  <c r="O19" i="7"/>
  <c r="A19" i="7" s="1"/>
  <c r="O98" i="7"/>
  <c r="A98" i="7" s="1"/>
  <c r="O121" i="7"/>
  <c r="A121" i="7" s="1"/>
  <c r="O16" i="7"/>
  <c r="A16" i="7" s="1"/>
  <c r="O122" i="7"/>
  <c r="A122" i="7" s="1"/>
  <c r="O136" i="7"/>
  <c r="A136" i="7" s="1"/>
  <c r="O104" i="7"/>
  <c r="A104" i="7" s="1"/>
  <c r="O140" i="7"/>
  <c r="A140" i="7" s="1"/>
  <c r="O86" i="7"/>
  <c r="A86" i="7" s="1"/>
  <c r="O40" i="7"/>
  <c r="A40" i="7" s="1"/>
  <c r="O115" i="7"/>
  <c r="A115" i="7" s="1"/>
  <c r="O14" i="7"/>
  <c r="A14" i="7" s="1"/>
  <c r="O82" i="7"/>
  <c r="A82" i="7" s="1"/>
  <c r="O144" i="7"/>
  <c r="A144" i="7" s="1"/>
  <c r="O99" i="7"/>
  <c r="A99" i="7" s="1"/>
  <c r="O59" i="7"/>
  <c r="A59" i="7" s="1"/>
  <c r="O7" i="7"/>
  <c r="A7" i="7" s="1"/>
  <c r="O81" i="7"/>
  <c r="A81" i="7" s="1"/>
  <c r="O77" i="7"/>
  <c r="A77" i="7" s="1"/>
  <c r="O109" i="7"/>
  <c r="A109" i="7" s="1"/>
  <c r="O15" i="7"/>
  <c r="A15" i="7" s="1"/>
  <c r="O9" i="7"/>
  <c r="A9" i="7" s="1"/>
  <c r="B9" i="7" s="1"/>
  <c r="O74" i="7"/>
  <c r="A74" i="7" s="1"/>
  <c r="O65" i="7"/>
  <c r="A65" i="7" s="1"/>
  <c r="O31" i="7"/>
  <c r="A31" i="7" s="1"/>
  <c r="O124" i="7"/>
  <c r="A124" i="7" s="1"/>
  <c r="O159" i="7"/>
  <c r="A159" i="7" s="1"/>
  <c r="O151" i="7"/>
  <c r="A151" i="7" s="1"/>
  <c r="O20" i="7"/>
  <c r="A20" i="7" s="1"/>
  <c r="O92" i="7"/>
  <c r="A92" i="7" s="1"/>
  <c r="O68" i="7"/>
  <c r="A68" i="7" s="1"/>
  <c r="O53" i="7"/>
  <c r="A53" i="7" s="1"/>
  <c r="O119" i="7"/>
  <c r="A119" i="7" s="1"/>
  <c r="O169" i="7"/>
  <c r="A169" i="7" s="1"/>
  <c r="O152" i="7"/>
  <c r="A152" i="7" s="1"/>
  <c r="O160" i="7"/>
  <c r="A160" i="7" s="1"/>
  <c r="O58" i="7"/>
  <c r="A58" i="7" s="1"/>
  <c r="O66" i="7"/>
  <c r="A66" i="7" s="1"/>
  <c r="O67" i="7"/>
  <c r="A67" i="7" s="1"/>
  <c r="O134" i="7"/>
  <c r="A134" i="7" s="1"/>
  <c r="O90" i="7"/>
  <c r="A90" i="7" s="1"/>
  <c r="O131" i="7"/>
  <c r="A131" i="7" s="1"/>
  <c r="O25" i="7"/>
  <c r="A25" i="7" s="1"/>
  <c r="O79" i="7"/>
  <c r="A79" i="7" s="1"/>
  <c r="O168" i="7"/>
  <c r="A168" i="7" s="1"/>
  <c r="O38" i="7"/>
  <c r="A38" i="7" s="1"/>
  <c r="O107" i="7"/>
  <c r="A107" i="7" s="1"/>
  <c r="O54" i="7"/>
  <c r="A54" i="7" s="1"/>
  <c r="O56" i="7"/>
  <c r="A56" i="7" s="1"/>
  <c r="O106" i="7"/>
  <c r="A106" i="7" s="1"/>
  <c r="O46" i="7"/>
  <c r="A46" i="7" s="1"/>
  <c r="O157" i="7"/>
  <c r="A157" i="7" s="1"/>
  <c r="O10" i="7"/>
  <c r="A10" i="7" s="1"/>
  <c r="O69" i="7"/>
  <c r="A69" i="7" s="1"/>
  <c r="O73" i="7"/>
  <c r="A73" i="7" s="1"/>
  <c r="O72" i="7"/>
  <c r="A72" i="7" s="1"/>
  <c r="O128" i="7"/>
  <c r="A128" i="7" s="1"/>
  <c r="O120" i="7"/>
  <c r="A120" i="7" s="1"/>
  <c r="O118" i="7"/>
  <c r="A118" i="7" s="1"/>
  <c r="M2" i="7"/>
  <c r="O2" i="7" s="1"/>
  <c r="A2" i="7" s="1"/>
  <c r="B2" i="7" s="1"/>
  <c r="O114" i="7"/>
  <c r="A114" i="7" s="1"/>
  <c r="O49" i="7"/>
  <c r="A49" i="7" s="1"/>
  <c r="O83" i="7"/>
  <c r="A83" i="7" s="1"/>
  <c r="O61" i="7"/>
  <c r="A61" i="7" s="1"/>
  <c r="O12" i="7"/>
  <c r="A12" i="7" s="1"/>
  <c r="O116" i="7"/>
  <c r="A116" i="7" s="1"/>
  <c r="O8" i="7"/>
  <c r="A8" i="7" s="1"/>
  <c r="O133" i="7"/>
  <c r="A133" i="7" s="1"/>
  <c r="O164" i="7"/>
  <c r="A164" i="7" s="1"/>
  <c r="O85" i="7"/>
  <c r="A85" i="7" s="1"/>
  <c r="O96" i="7"/>
  <c r="A96" i="7" s="1"/>
  <c r="O18" i="7"/>
  <c r="A18" i="7" s="1"/>
  <c r="O47" i="7"/>
  <c r="A47" i="7" s="1"/>
  <c r="O147" i="7"/>
  <c r="A147" i="7" s="1"/>
  <c r="O3" i="7"/>
  <c r="A3" i="7" s="1"/>
  <c r="B3" i="7" s="1"/>
  <c r="O64" i="7"/>
  <c r="A64" i="7" s="1"/>
  <c r="O93" i="7"/>
  <c r="A93" i="7" s="1"/>
  <c r="O71" i="7"/>
  <c r="A71" i="7" s="1"/>
  <c r="O32" i="7"/>
  <c r="A32" i="7" s="1"/>
  <c r="O156" i="7"/>
  <c r="A156" i="7" s="1"/>
  <c r="O117" i="7"/>
  <c r="A117" i="7" s="1"/>
  <c r="O50" i="7"/>
  <c r="A50" i="7" s="1"/>
  <c r="O125" i="7"/>
  <c r="A125" i="7" s="1"/>
  <c r="O63" i="7"/>
  <c r="A63" i="7" s="1"/>
  <c r="O43" i="7"/>
  <c r="A43" i="7" s="1"/>
  <c r="O91" i="7"/>
  <c r="A91" i="7" s="1"/>
  <c r="O89" i="7"/>
  <c r="A89" i="7" s="1"/>
  <c r="O145" i="7"/>
  <c r="A145" i="7" s="1"/>
  <c r="O123" i="7"/>
  <c r="A123" i="7" s="1"/>
  <c r="O75" i="7"/>
  <c r="A75" i="7" s="1"/>
  <c r="O62" i="7"/>
  <c r="A62" i="7" s="1"/>
  <c r="O129" i="7"/>
  <c r="A129" i="7" s="1"/>
  <c r="O41" i="7"/>
  <c r="A41" i="7" s="1"/>
  <c r="O135" i="7"/>
  <c r="A135" i="7" s="1"/>
  <c r="A44" i="7"/>
  <c r="A21" i="7"/>
  <c r="A146" i="7"/>
  <c r="A5" i="7"/>
  <c r="A113" i="7"/>
  <c r="A29" i="7"/>
  <c r="A158" i="7"/>
  <c r="A148" i="7"/>
  <c r="M94" i="7"/>
  <c r="M24" i="7"/>
  <c r="M155" i="7"/>
  <c r="M153" i="7"/>
  <c r="M88" i="7"/>
  <c r="M34" i="7"/>
  <c r="M30" i="7"/>
  <c r="M154" i="7"/>
  <c r="M87" i="7"/>
  <c r="M143" i="7"/>
  <c r="M163" i="7"/>
  <c r="M142" i="7"/>
  <c r="M26" i="7"/>
  <c r="M28" i="7"/>
  <c r="M141" i="7"/>
  <c r="M101" i="7"/>
  <c r="M103" i="7"/>
  <c r="M138" i="7"/>
  <c r="M150" i="7"/>
  <c r="M33" i="7"/>
  <c r="M23" i="7"/>
  <c r="M149" i="7"/>
  <c r="M139" i="7"/>
  <c r="M42" i="7"/>
  <c r="M130" i="7"/>
  <c r="M37" i="7"/>
  <c r="M95" i="7"/>
  <c r="M35" i="7"/>
  <c r="M17" i="7"/>
  <c r="A132" i="7"/>
  <c r="M36" i="7"/>
  <c r="A161" i="7"/>
  <c r="M165" i="7"/>
  <c r="M57" i="7"/>
  <c r="M167" i="7"/>
  <c r="M52" i="7"/>
  <c r="M112" i="7"/>
  <c r="M108" i="7"/>
  <c r="M110" i="7"/>
  <c r="M55" i="7"/>
  <c r="M166" i="7"/>
  <c r="M51" i="7"/>
  <c r="A22" i="7"/>
  <c r="M27" i="7"/>
  <c r="M127" i="7"/>
  <c r="M39" i="7"/>
  <c r="M11" i="7"/>
  <c r="A4" i="7"/>
  <c r="B65" i="7" l="1"/>
  <c r="B7" i="7"/>
  <c r="B5" i="7"/>
  <c r="B60" i="7"/>
  <c r="B64" i="7"/>
  <c r="B8" i="7"/>
  <c r="B61" i="7"/>
  <c r="B62" i="7"/>
  <c r="B116" i="7"/>
  <c r="O101" i="7"/>
  <c r="A101" i="7" s="1"/>
  <c r="O55" i="7"/>
  <c r="A55" i="7" s="1"/>
  <c r="O143" i="7"/>
  <c r="A143" i="7" s="1"/>
  <c r="O88" i="7"/>
  <c r="A88" i="7" s="1"/>
  <c r="O11" i="7"/>
  <c r="A11" i="7" s="1"/>
  <c r="B11" i="7" s="1"/>
  <c r="O110" i="7"/>
  <c r="A110" i="7" s="1"/>
  <c r="O95" i="7"/>
  <c r="A95" i="7" s="1"/>
  <c r="O28" i="7"/>
  <c r="A28" i="7" s="1"/>
  <c r="O87" i="7"/>
  <c r="A87" i="7" s="1"/>
  <c r="O108" i="7"/>
  <c r="A108" i="7" s="1"/>
  <c r="O165" i="7"/>
  <c r="A165" i="7" s="1"/>
  <c r="O39" i="7"/>
  <c r="A39" i="7" s="1"/>
  <c r="O42" i="7"/>
  <c r="A42" i="7" s="1"/>
  <c r="B45" i="7" s="1"/>
  <c r="O153" i="7"/>
  <c r="A153" i="7" s="1"/>
  <c r="O127" i="7"/>
  <c r="A127" i="7" s="1"/>
  <c r="O112" i="7"/>
  <c r="A112" i="7" s="1"/>
  <c r="O154" i="7"/>
  <c r="A154" i="7" s="1"/>
  <c r="O23" i="7"/>
  <c r="A23" i="7" s="1"/>
  <c r="B23" i="7" s="1"/>
  <c r="O141" i="7"/>
  <c r="A141" i="7" s="1"/>
  <c r="O36" i="7"/>
  <c r="A36" i="7" s="1"/>
  <c r="O26" i="7"/>
  <c r="A26" i="7" s="1"/>
  <c r="B29" i="7" s="1"/>
  <c r="O27" i="7"/>
  <c r="A27" i="7" s="1"/>
  <c r="B27" i="7" s="1"/>
  <c r="O17" i="7"/>
  <c r="A17" i="7" s="1"/>
  <c r="B17" i="7" s="1"/>
  <c r="O139" i="7"/>
  <c r="A139" i="7" s="1"/>
  <c r="O142" i="7"/>
  <c r="A142" i="7" s="1"/>
  <c r="O167" i="7"/>
  <c r="A167" i="7" s="1"/>
  <c r="O149" i="7"/>
  <c r="A149" i="7" s="1"/>
  <c r="O138" i="7"/>
  <c r="A138" i="7" s="1"/>
  <c r="O30" i="7"/>
  <c r="A30" i="7" s="1"/>
  <c r="O24" i="7"/>
  <c r="A24" i="7" s="1"/>
  <c r="O166" i="7"/>
  <c r="A166" i="7" s="1"/>
  <c r="O33" i="7"/>
  <c r="A33" i="7" s="1"/>
  <c r="O37" i="7"/>
  <c r="A37" i="7" s="1"/>
  <c r="O52" i="7"/>
  <c r="A52" i="7" s="1"/>
  <c r="O150" i="7"/>
  <c r="A150" i="7" s="1"/>
  <c r="O155" i="7"/>
  <c r="A155" i="7" s="1"/>
  <c r="O51" i="7"/>
  <c r="A51" i="7" s="1"/>
  <c r="O57" i="7"/>
  <c r="A57" i="7" s="1"/>
  <c r="O35" i="7"/>
  <c r="A35" i="7" s="1"/>
  <c r="O130" i="7"/>
  <c r="A130" i="7" s="1"/>
  <c r="O103" i="7"/>
  <c r="A103" i="7" s="1"/>
  <c r="O34" i="7"/>
  <c r="A34" i="7" s="1"/>
  <c r="B43" i="7" s="1"/>
  <c r="O94" i="7"/>
  <c r="A94" i="7" s="1"/>
  <c r="O163" i="7"/>
  <c r="A163" i="7" s="1"/>
  <c r="B18" i="7"/>
  <c r="B10" i="7"/>
  <c r="B22" i="7"/>
  <c r="B4" i="7"/>
  <c r="B108" i="7" l="1"/>
  <c r="B162" i="7"/>
  <c r="B56" i="7"/>
  <c r="B163" i="7"/>
  <c r="B57" i="7"/>
  <c r="B51" i="7"/>
  <c r="B50" i="7"/>
  <c r="B165" i="7"/>
  <c r="B167" i="7"/>
  <c r="B168" i="7"/>
  <c r="B164" i="7"/>
  <c r="B52" i="7"/>
  <c r="B55" i="7"/>
  <c r="B113" i="7"/>
  <c r="B169" i="7"/>
  <c r="B112" i="7"/>
  <c r="B109" i="7"/>
  <c r="B166" i="7"/>
  <c r="B53" i="7"/>
  <c r="B111" i="7"/>
  <c r="B110" i="7"/>
  <c r="B106" i="7"/>
  <c r="B54" i="7"/>
  <c r="B156" i="7"/>
  <c r="B49" i="7"/>
  <c r="B105" i="7"/>
  <c r="B160" i="7"/>
  <c r="B47" i="7"/>
  <c r="B98" i="7"/>
  <c r="B155" i="7"/>
  <c r="B44" i="7"/>
  <c r="B46" i="7"/>
  <c r="B101" i="7"/>
  <c r="B157" i="7"/>
  <c r="B161" i="7"/>
  <c r="B102" i="7"/>
  <c r="B158" i="7"/>
  <c r="B104" i="7"/>
  <c r="B42" i="7"/>
  <c r="B159" i="7"/>
  <c r="B100" i="7"/>
  <c r="B103" i="7"/>
  <c r="B99" i="7"/>
  <c r="B48" i="7"/>
  <c r="B39" i="7"/>
  <c r="B94" i="7"/>
  <c r="B41" i="7"/>
  <c r="B153" i="7"/>
  <c r="B149" i="7"/>
  <c r="B35" i="7"/>
  <c r="B92" i="7"/>
  <c r="B36" i="7"/>
  <c r="B96" i="7"/>
  <c r="B93" i="7"/>
  <c r="B34" i="7"/>
  <c r="B90" i="7"/>
  <c r="B151" i="7"/>
  <c r="B40" i="7"/>
  <c r="B97" i="7"/>
  <c r="B148" i="7"/>
  <c r="B150" i="7"/>
  <c r="B38" i="7"/>
  <c r="B95" i="7"/>
  <c r="B147" i="7"/>
  <c r="B37" i="7"/>
  <c r="B152" i="7"/>
  <c r="B138" i="7"/>
  <c r="B30" i="7"/>
  <c r="B83" i="7"/>
  <c r="B139" i="7"/>
  <c r="B85" i="7"/>
  <c r="B141" i="7"/>
  <c r="B84" i="7"/>
  <c r="B142" i="7"/>
  <c r="B145" i="7"/>
  <c r="B89" i="7"/>
  <c r="B144" i="7"/>
  <c r="B33" i="7"/>
  <c r="B26" i="7"/>
  <c r="B31" i="7"/>
  <c r="B88" i="7"/>
  <c r="B143" i="7"/>
  <c r="B86" i="7"/>
  <c r="B140" i="7"/>
  <c r="B32" i="7"/>
  <c r="B133" i="7"/>
  <c r="B132" i="7"/>
  <c r="B21" i="7"/>
  <c r="B79" i="7"/>
  <c r="B19" i="7"/>
  <c r="B78" i="7"/>
  <c r="B135" i="7"/>
  <c r="B136" i="7"/>
  <c r="B74" i="7"/>
  <c r="B134" i="7"/>
  <c r="B81" i="7"/>
  <c r="B24" i="7"/>
  <c r="B77" i="7"/>
  <c r="B25" i="7"/>
  <c r="B80" i="7"/>
  <c r="B137" i="7"/>
  <c r="B130" i="7"/>
  <c r="B71" i="7"/>
  <c r="B75" i="7"/>
  <c r="B76" i="7"/>
  <c r="B15" i="7"/>
  <c r="B128" i="7"/>
  <c r="B67" i="7"/>
  <c r="B13" i="7"/>
  <c r="B68" i="7"/>
  <c r="B129" i="7"/>
  <c r="B119" i="7"/>
  <c r="B14" i="7"/>
  <c r="B66" i="7"/>
  <c r="B16" i="7"/>
  <c r="B70" i="7"/>
  <c r="B12" i="7"/>
  <c r="B59" i="7"/>
  <c r="B121" i="7"/>
  <c r="B115" i="7"/>
  <c r="B125" i="7"/>
  <c r="B124" i="7"/>
  <c r="B63" i="7"/>
  <c r="B118" i="7"/>
  <c r="B127" i="7"/>
  <c r="B120" i="7"/>
  <c r="B69" i="7"/>
  <c r="B73" i="7"/>
  <c r="B117" i="7"/>
  <c r="B126" i="7"/>
  <c r="B72" i="7"/>
  <c r="B91" i="7"/>
  <c r="B114" i="7"/>
  <c r="B58" i="7"/>
  <c r="B146" i="7"/>
  <c r="B82" i="7"/>
  <c r="B122" i="7"/>
  <c r="B123" i="7"/>
  <c r="B154" i="7"/>
  <c r="B28" i="7"/>
  <c r="B87" i="7"/>
  <c r="B107" i="7"/>
  <c r="B20" i="7"/>
  <c r="B131" i="7"/>
  <c r="D28" i="2" l="1"/>
  <c r="D65" i="2"/>
  <c r="Y41" i="2"/>
  <c r="K50" i="2"/>
  <c r="S50" i="2" s="1"/>
  <c r="K54" i="2"/>
  <c r="S54" i="2" s="1"/>
  <c r="D52" i="2"/>
  <c r="K60" i="2"/>
  <c r="S60" i="2" s="1"/>
  <c r="K56" i="2"/>
  <c r="S56" i="2" s="1"/>
  <c r="K66" i="2"/>
  <c r="S66" i="2" s="1"/>
  <c r="K63" i="2"/>
  <c r="S63" i="2" s="1"/>
  <c r="K51" i="2"/>
  <c r="S51" i="2" s="1"/>
  <c r="N51" i="2"/>
  <c r="Q51" i="2" s="1"/>
  <c r="D30" i="2"/>
  <c r="D63" i="2"/>
  <c r="K32" i="2"/>
  <c r="S32" i="2" s="1"/>
  <c r="K53" i="2"/>
  <c r="S53" i="2" s="1"/>
  <c r="Y66" i="2"/>
  <c r="K39" i="2"/>
  <c r="S39" i="2" s="1"/>
  <c r="D61" i="2"/>
  <c r="N52" i="2"/>
  <c r="AC52" i="2" s="1"/>
  <c r="D35" i="2"/>
  <c r="N37" i="2"/>
  <c r="Q37" i="2" s="1"/>
  <c r="D49" i="2"/>
  <c r="N56" i="2"/>
  <c r="Q56" i="2" s="1"/>
  <c r="N49" i="2"/>
  <c r="Q49" i="2" s="1"/>
  <c r="K45" i="2"/>
  <c r="S45" i="2" s="1"/>
  <c r="K55" i="2"/>
  <c r="S55" i="2" s="1"/>
  <c r="Y35" i="2"/>
  <c r="N47" i="2"/>
  <c r="Q47" i="2" s="1"/>
  <c r="N46" i="2"/>
  <c r="Q46" i="2" s="1"/>
  <c r="N66" i="2"/>
  <c r="AC66" i="2" s="1"/>
  <c r="N44" i="2"/>
  <c r="Q44" i="2" s="1"/>
  <c r="D39" i="2"/>
  <c r="N43" i="2"/>
  <c r="Q43" i="2" s="1"/>
  <c r="N54" i="2"/>
  <c r="AC54" i="2" s="1"/>
  <c r="Y48" i="2"/>
  <c r="N42" i="2"/>
  <c r="Q42" i="2" s="1"/>
  <c r="K42" i="2"/>
  <c r="S42" i="2" s="1"/>
  <c r="N59" i="2"/>
  <c r="AC59" i="2" s="1"/>
  <c r="N57" i="2"/>
  <c r="AC57" i="2" s="1"/>
  <c r="N53" i="2"/>
  <c r="Q53" i="2" s="1"/>
  <c r="N64" i="2"/>
  <c r="Q64" i="2" s="1"/>
  <c r="Y50" i="2"/>
  <c r="D38" i="2"/>
  <c r="D31" i="2"/>
  <c r="D33" i="2"/>
  <c r="N32" i="2"/>
  <c r="AC32" i="2" s="1"/>
  <c r="K29" i="2"/>
  <c r="S29" i="2" s="1"/>
  <c r="N55" i="2"/>
  <c r="K52" i="2"/>
  <c r="S52" i="2" s="1"/>
  <c r="Y63" i="2"/>
  <c r="N48" i="2"/>
  <c r="Q48" i="2" s="1"/>
  <c r="D54" i="2"/>
  <c r="D67" i="2"/>
  <c r="D44" i="2"/>
  <c r="K64" i="2"/>
  <c r="S64" i="2" s="1"/>
  <c r="N29" i="2"/>
  <c r="Q29" i="2" s="1"/>
  <c r="K36" i="2"/>
  <c r="S36" i="2" s="1"/>
  <c r="K58" i="2"/>
  <c r="S58" i="2" s="1"/>
  <c r="Y53" i="2"/>
  <c r="N40" i="2"/>
  <c r="AC40" i="2" s="1"/>
  <c r="D48" i="2"/>
  <c r="D43" i="2"/>
  <c r="N30" i="2"/>
  <c r="Q30" i="2" s="1"/>
  <c r="N36" i="2"/>
  <c r="AC36" i="2" s="1"/>
  <c r="N60" i="2"/>
  <c r="AC60" i="2" s="1"/>
  <c r="N31" i="2"/>
  <c r="AC31" i="2" s="1"/>
  <c r="Y34" i="2"/>
  <c r="K59" i="2"/>
  <c r="S59" i="2" s="1"/>
  <c r="K47" i="2"/>
  <c r="S47" i="2" s="1"/>
  <c r="D56" i="2"/>
  <c r="D45" i="2"/>
  <c r="D60" i="2"/>
  <c r="Y60" i="2"/>
  <c r="Y67" i="2"/>
  <c r="K48" i="2"/>
  <c r="S48" i="2" s="1"/>
  <c r="K31" i="2"/>
  <c r="S31" i="2" s="1"/>
  <c r="K67" i="2"/>
  <c r="S67" i="2" s="1"/>
  <c r="K49" i="2"/>
  <c r="S49" i="2" s="1"/>
  <c r="D36" i="2"/>
  <c r="Y51" i="2"/>
  <c r="Y65" i="2"/>
  <c r="K30" i="2"/>
  <c r="S30" i="2" s="1"/>
  <c r="K65" i="2"/>
  <c r="S65" i="2" s="1"/>
  <c r="D46" i="2"/>
  <c r="D40" i="2"/>
  <c r="N45" i="2"/>
  <c r="Y32" i="2"/>
  <c r="Y43" i="2"/>
  <c r="N35" i="2"/>
  <c r="Q35" i="2" s="1"/>
  <c r="N34" i="2"/>
  <c r="K38" i="2"/>
  <c r="S38" i="2" s="1"/>
  <c r="N65" i="2"/>
  <c r="Y49" i="2"/>
  <c r="Y62" i="2"/>
  <c r="K35" i="2"/>
  <c r="S35" i="2" s="1"/>
  <c r="K61" i="2"/>
  <c r="S61" i="2" s="1"/>
  <c r="Y57" i="2"/>
  <c r="Y37" i="2"/>
  <c r="N62" i="2"/>
  <c r="Q62" i="2" s="1"/>
  <c r="K33" i="2"/>
  <c r="S33" i="2" s="1"/>
  <c r="D50" i="2"/>
  <c r="K40" i="2"/>
  <c r="S40" i="2" s="1"/>
  <c r="N63" i="2"/>
  <c r="Q63" i="2" s="1"/>
  <c r="K37" i="2"/>
  <c r="S37" i="2" s="1"/>
  <c r="K41" i="2"/>
  <c r="S41" i="2" s="1"/>
  <c r="D29" i="2"/>
  <c r="D37" i="2"/>
  <c r="D57" i="2"/>
  <c r="N41" i="2"/>
  <c r="D53" i="2"/>
  <c r="D66" i="2"/>
  <c r="Y47" i="2"/>
  <c r="Y42" i="2"/>
  <c r="Y44" i="2"/>
  <c r="Y58" i="2"/>
  <c r="Y40" i="2"/>
  <c r="Y64" i="2"/>
  <c r="Y29" i="2"/>
  <c r="Y39" i="2"/>
  <c r="Y59" i="2"/>
  <c r="K44" i="2"/>
  <c r="S44" i="2" s="1"/>
  <c r="K62" i="2"/>
  <c r="S62" i="2" s="1"/>
  <c r="D64" i="2"/>
  <c r="N28" i="2"/>
  <c r="Q28" i="2" s="1"/>
  <c r="K57" i="2"/>
  <c r="S57" i="2" s="1"/>
  <c r="K34" i="2"/>
  <c r="S34" i="2" s="1"/>
  <c r="N38" i="2"/>
  <c r="Q38" i="2" s="1"/>
  <c r="N61" i="2"/>
  <c r="AC61" i="2" s="1"/>
  <c r="D34" i="2"/>
  <c r="N58" i="2"/>
  <c r="D55" i="2"/>
  <c r="K28" i="2"/>
  <c r="S28" i="2" s="1"/>
  <c r="D32" i="2"/>
  <c r="Y45" i="2"/>
  <c r="Y55" i="2"/>
  <c r="Y61" i="2"/>
  <c r="Y52" i="2"/>
  <c r="Y56" i="2"/>
  <c r="D42" i="2"/>
  <c r="N39" i="2"/>
  <c r="Q39" i="2" s="1"/>
  <c r="D51" i="2"/>
  <c r="N67" i="2"/>
  <c r="Q67" i="2" s="1"/>
  <c r="D47" i="2"/>
  <c r="N50" i="2"/>
  <c r="Q50" i="2" s="1"/>
  <c r="D41" i="2"/>
  <c r="K46" i="2"/>
  <c r="S46" i="2" s="1"/>
  <c r="N33" i="2"/>
  <c r="K43" i="2"/>
  <c r="S43" i="2" s="1"/>
  <c r="D58" i="2"/>
  <c r="D59" i="2"/>
  <c r="D62" i="2"/>
  <c r="Y38" i="2"/>
  <c r="Y36" i="2"/>
  <c r="Y54" i="2"/>
  <c r="Y28" i="2"/>
  <c r="Y46" i="2"/>
  <c r="Y31" i="2"/>
  <c r="Y33" i="2"/>
  <c r="Y30" i="2"/>
  <c r="U47" i="2" l="1"/>
  <c r="Q36" i="2"/>
  <c r="Q52" i="2"/>
  <c r="AC29" i="2"/>
  <c r="AC37" i="2"/>
  <c r="U46" i="2"/>
  <c r="U64" i="2"/>
  <c r="AC46" i="2"/>
  <c r="Q60" i="2"/>
  <c r="AC64" i="2"/>
  <c r="AC48" i="2"/>
  <c r="U60" i="2"/>
  <c r="AC35" i="2"/>
  <c r="Q57" i="2"/>
  <c r="U30" i="2"/>
  <c r="U36" i="2"/>
  <c r="U52" i="2"/>
  <c r="AC43" i="2"/>
  <c r="U43" i="2"/>
  <c r="U53" i="2"/>
  <c r="U31" i="2"/>
  <c r="U66" i="2"/>
  <c r="Q66" i="2"/>
  <c r="U54" i="2"/>
  <c r="Q54" i="2"/>
  <c r="U37" i="2"/>
  <c r="AC47" i="2"/>
  <c r="AC53" i="2"/>
  <c r="Q32" i="2"/>
  <c r="U32" i="2"/>
  <c r="AC56" i="2"/>
  <c r="AC51" i="2"/>
  <c r="AC42" i="2"/>
  <c r="U40" i="2"/>
  <c r="AC49" i="2"/>
  <c r="U51" i="2"/>
  <c r="Q40" i="2"/>
  <c r="U49" i="2"/>
  <c r="U55" i="2"/>
  <c r="U59" i="2"/>
  <c r="Q59" i="2"/>
  <c r="U45" i="2"/>
  <c r="U44" i="2"/>
  <c r="U29" i="2"/>
  <c r="Q31" i="2"/>
  <c r="U34" i="2"/>
  <c r="AC44" i="2"/>
  <c r="AC30" i="2"/>
  <c r="U63" i="2"/>
  <c r="U28" i="2"/>
  <c r="U56" i="2"/>
  <c r="U38" i="2"/>
  <c r="U48" i="2"/>
  <c r="U42" i="2"/>
  <c r="U57" i="2"/>
  <c r="U65" i="2"/>
  <c r="U33" i="2"/>
  <c r="AC55" i="2"/>
  <c r="Q55" i="2"/>
  <c r="U58" i="2"/>
  <c r="U35" i="2"/>
  <c r="U39" i="2"/>
  <c r="Q34" i="2"/>
  <c r="AC34" i="2"/>
  <c r="AC45" i="2"/>
  <c r="Q45" i="2"/>
  <c r="Q61" i="2"/>
  <c r="AC63" i="2"/>
  <c r="U61" i="2"/>
  <c r="U50" i="2"/>
  <c r="AC65" i="2"/>
  <c r="Q65" i="2"/>
  <c r="AC58" i="2"/>
  <c r="Q58" i="2"/>
  <c r="AC38" i="2"/>
  <c r="AC39" i="2"/>
  <c r="Q33" i="2"/>
  <c r="AC33" i="2"/>
  <c r="AC28" i="2"/>
  <c r="AC62" i="2"/>
  <c r="AC50" i="2"/>
  <c r="U62" i="2"/>
  <c r="U67" i="2"/>
  <c r="U41" i="2"/>
  <c r="Q41" i="2"/>
  <c r="AC41" i="2"/>
  <c r="Y69" i="2"/>
  <c r="L41" i="1" s="1"/>
</calcChain>
</file>

<file path=xl/sharedStrings.xml><?xml version="1.0" encoding="utf-8"?>
<sst xmlns="http://schemas.openxmlformats.org/spreadsheetml/2006/main" count="3253" uniqueCount="361">
  <si>
    <t>ANTES DE ENVIAR</t>
  </si>
  <si>
    <t>DEBE IMPRIMIR E INCLUIR lo siguiente:</t>
  </si>
  <si>
    <t>1. Formulario de reacondicionamiento KMT  End Mill GP</t>
  </si>
  <si>
    <t>2. Orden de compra (OC) en la caja con las herramientas</t>
  </si>
  <si>
    <t>** LOS PEDIDOS NO SERÁN PROCESADOS SIN UNA OC Y ESTE FORMULARIO COMPLETADO **</t>
  </si>
  <si>
    <t xml:space="preserve">***Todos los pedidos DEBEN enviarse en su PAQUETE ORIGINAL O EQUIVALENTE***	</t>
  </si>
  <si>
    <t>INFORMACIÓN  CLIENTE</t>
  </si>
  <si>
    <t>Paso 1</t>
  </si>
  <si>
    <t>l</t>
  </si>
  <si>
    <t>Complete su nombre del contacto (cliente final), número de teléfono, correo electrónico y número de orden de compra  a la izquierda del formulario de pedido.Si es un cliente directo, será una orden de compra de su empresa a Kennametal. Si no es un cliente directo, será una orden de compra de su distribuidor o integrador a Kennametal.</t>
  </si>
  <si>
    <t>Si es un cliente directo, complete su número de cuenta de cliente de Kennametal de 8 dígitos.</t>
  </si>
  <si>
    <t>Si NO es un cliente directo, identifique el distribuidor o integrador autorizado de Kennametal que utiliza.</t>
  </si>
  <si>
    <t>Si envía una caja que contiene End Mills GP y HP, complete un formulario para End Mills GP y un formulario para End Mills HP. En este caso, habrá dos formularios en la caja junto con su orden de compra.</t>
  </si>
  <si>
    <t>ENVÍO</t>
  </si>
  <si>
    <t>Paso 2</t>
  </si>
  <si>
    <t>Llene la dirección de devolución para el proceso de envío de este pedido.</t>
  </si>
  <si>
    <t>Enviar a la dirección indicada en el formulario:</t>
  </si>
  <si>
    <t>Acceso III Nio. 304 y 306</t>
  </si>
  <si>
    <t>Queretaro, Qro</t>
  </si>
  <si>
    <t>C.P. 76150 Mexico</t>
  </si>
  <si>
    <t>Seleccione el método de envío de devolución</t>
  </si>
  <si>
    <t>SOLICITUDES ESPECIALES</t>
  </si>
  <si>
    <t>Paso 3</t>
  </si>
  <si>
    <t>Indique si las herramientas requerirán marcas o grabados especiales. Este es un cargo adicional de $1.14 por herramienta.</t>
  </si>
  <si>
    <t>Indique si desea que se reparen las herramientas si se requiere un corte.</t>
  </si>
  <si>
    <t>ESPECIFICACIONES DE LA HERRAMIENTA</t>
  </si>
  <si>
    <t>Paso #4</t>
  </si>
  <si>
    <t>Llene la tabla indicando la cantidad de herramientas según su:</t>
  </si>
  <si>
    <t>Diametro</t>
  </si>
  <si>
    <t>Numero de Fautas</t>
  </si>
  <si>
    <t>Largo de Flauta</t>
  </si>
  <si>
    <t>Revestimiento</t>
  </si>
  <si>
    <t>Cara Plana</t>
  </si>
  <si>
    <t>NOTAS FINALES</t>
  </si>
  <si>
    <t>Paso #5</t>
  </si>
  <si>
    <t>Envíe las herramientas con una orden de compra y este formulario de pedido impreso dentro de la caja. Utilice el Blue Box emitido por Kennametal, si está disponible. Si no tiene una caja azul, puede solicitar una a su representante de ventas de Kennametal o utilizar otra forma de embalaje seguro.</t>
  </si>
  <si>
    <t>Si necesita una cotización formal y detallada, consulte la tercera pestaña "Formulario de cotización Endmill GP" para este formato.</t>
  </si>
  <si>
    <r>
      <rPr>
        <b/>
        <sz val="22"/>
        <color rgb="FF000000"/>
        <rFont val="Arial"/>
        <family val="2"/>
      </rPr>
      <t xml:space="preserve">Kennametal Formulario de Cotización de Reacondicionamiento
</t>
    </r>
    <r>
      <rPr>
        <b/>
        <u/>
        <sz val="26"/>
        <color rgb="FF000000"/>
        <rFont val="Arial"/>
        <family val="2"/>
      </rPr>
      <t xml:space="preserve">Fresas De Extremo de Uso General
</t>
    </r>
    <r>
      <rPr>
        <sz val="18"/>
        <color rgb="FF000000"/>
        <rFont val="Arial"/>
        <family val="2"/>
      </rPr>
      <t xml:space="preserve">TELÉFONO: 1-800-932-3920     CORREO ELECTRÓNICO: k-ftml.endmillrecon@kennametal.com </t>
    </r>
  </si>
  <si>
    <t>Other:</t>
  </si>
  <si>
    <t>1. Changed header to read properly / Changed notes section to non spaced</t>
  </si>
  <si>
    <r>
      <rPr>
        <sz val="22"/>
        <color rgb="FF000000"/>
        <rFont val="Arial"/>
        <family val="2"/>
      </rPr>
      <t xml:space="preserve">** Favor de enviar copia de esta hoja con herramientas y Orden de Compra para ser reacondicionadas **
</t>
    </r>
    <r>
      <rPr>
        <sz val="26"/>
        <color rgb="FF000000"/>
        <rFont val="Arial"/>
        <family val="2"/>
      </rPr>
      <t>** HARVI I TE, HARVI II TE, HARVI IV deben utilizar el formulario HP **</t>
    </r>
  </si>
  <si>
    <t>So VC has +20% for Ballnose and Radius, and (oddly) no upcharge for Chamfer.</t>
  </si>
  <si>
    <t>1. Changed Ball to Ball/ Corner Radius on this page/ Backend / and pricing</t>
  </si>
  <si>
    <t>Nombre de contacto :</t>
  </si>
  <si>
    <t>** Cotización sujeta a verificación de cantidades y trabajo requerido. **</t>
  </si>
  <si>
    <t>Addresses:</t>
  </si>
  <si>
    <t>2. Changed Corner Radius/Chamfer to Chamfer Radius on this page/ Backend / and pricing</t>
  </si>
  <si>
    <t>Teléfono de contacto :</t>
  </si>
  <si>
    <t>¿Las herramientas requerirán marcas especiales?</t>
  </si>
  <si>
    <t>SELECCIONE UNO</t>
  </si>
  <si>
    <t>Canada</t>
  </si>
  <si>
    <t>22 Worcester Rd.</t>
  </si>
  <si>
    <t>Etobicoke, ON  M9W 4W7</t>
  </si>
  <si>
    <t>3. BALL/CORNER RADIUS on 'Pricing' tab changed to 1.2</t>
  </si>
  <si>
    <t>Fax de contacto (opcional) :</t>
  </si>
  <si>
    <t>Missouri</t>
  </si>
  <si>
    <t>2000 Progress Drive</t>
  </si>
  <si>
    <t>Farmington, MO  63640</t>
  </si>
  <si>
    <t>VC considers number of ends, in case double ended (like the Drill model does). The form does not explicitly.</t>
  </si>
  <si>
    <t xml:space="preserve">Correo electrónico :  </t>
  </si>
  <si>
    <t>Reparar las herramientas si se requiere un corte:</t>
  </si>
  <si>
    <t>Pennsylvania</t>
  </si>
  <si>
    <t>401 Porter Avenue</t>
  </si>
  <si>
    <t>Scottdale, PA  15683</t>
  </si>
  <si>
    <t>1. No Change - I don’t see how the drill form implements this double ended function? From Keith "We do NOT have any double ended drills. Or endmills for that matter."</t>
  </si>
  <si>
    <t>Numero de O.C</t>
  </si>
  <si>
    <t>There is a generic additional "add-on" for the VC (requested by Ed or users etc) that if selected would add +20% (if there is endwork, this would compound then to like +40% possibly).</t>
  </si>
  <si>
    <t>Número de flautas</t>
  </si>
  <si>
    <t>2 / 3 / 4 Flautas</t>
  </si>
  <si>
    <t>5 + Flautas</t>
  </si>
  <si>
    <t>1. No Change - Do not understand "add-on" - This sounds like a backed add that should not be added to this form</t>
  </si>
  <si>
    <t>Cuenta de cliente #
(SOLO CLIENTES DIRECTOS):</t>
  </si>
  <si>
    <t>Longitud de flauta</t>
  </si>
  <si>
    <t>&lt;= 3 x D</t>
  </si>
  <si>
    <t>&gt; 3 x D</t>
  </si>
  <si>
    <t>Mabye add a note about double ended endmills is 2x price in lower notes</t>
  </si>
  <si>
    <t>Tamaño hasta e incluyendo</t>
  </si>
  <si>
    <t>SIN RECUBRIMIENTO</t>
  </si>
  <si>
    <t>CON RECUBRIMIENTO</t>
  </si>
  <si>
    <t xml:space="preserve">Comprado a través de Distribuidor/ Integrador :  </t>
  </si>
  <si>
    <t>Hasta 1/4"
Hasta 6,35mm</t>
  </si>
  <si>
    <t>CANTIDADES</t>
  </si>
  <si>
    <t xml:space="preserve">BELOW MIN QTY SURCHARGE :  </t>
  </si>
  <si>
    <t>CUADRADO</t>
  </si>
  <si>
    <t xml:space="preserve">CAD EXCAHNGE RATE :  </t>
  </si>
  <si>
    <t>BELOW MIN QTY &lt;= 1/4"D</t>
  </si>
  <si>
    <t xml:space="preserve">Carrier:  </t>
  </si>
  <si>
    <t>REDONDO or RADIO EN ESQUINA</t>
  </si>
  <si>
    <t xml:space="preserve">BALL NOSE SURCHARGE :  </t>
  </si>
  <si>
    <t>BELOW MIN QTY &gt; 1/4"D</t>
  </si>
  <si>
    <t>CHAFLAN</t>
  </si>
  <si>
    <t xml:space="preserve">COST FOR MARKING :  </t>
  </si>
  <si>
    <t>Imprima o escriba la dirección del remitente aquí:</t>
  </si>
  <si>
    <t>Hasta 3/8"
Hasta 9,525mm</t>
  </si>
  <si>
    <t>Hasta 1/2"
Hasta 12,7mm</t>
  </si>
  <si>
    <t xml:space="preserve">Envie a:  </t>
  </si>
  <si>
    <t>Kennametal Inc. (Reconditioning Svc)</t>
  </si>
  <si>
    <t>Acceso III No. 304 y 306</t>
  </si>
  <si>
    <t>Hasta 5/8"
Hasta 15,875mm</t>
  </si>
  <si>
    <t xml:space="preserve">               </t>
  </si>
  <si>
    <t>Colonia Industrial La Montana</t>
  </si>
  <si>
    <t>Queretaro, QRO</t>
  </si>
  <si>
    <t>Hasta 3/4"
Hasta 19,06mm</t>
  </si>
  <si>
    <t>Método de envío de devolución:</t>
  </si>
  <si>
    <t>Cuenta de cobro de UPS:</t>
  </si>
  <si>
    <t>Otras instrucciones de envío:</t>
  </si>
  <si>
    <t>Hasta 1"
Hasta 25,4mm</t>
  </si>
  <si>
    <t>Hasta 1-1/4”
Hasta 31,75mm</t>
  </si>
  <si>
    <r>
      <t xml:space="preserve">Comentarios/Instrucciones especiales:
</t>
    </r>
    <r>
      <rPr>
        <sz val="11"/>
        <rFont val="Arial"/>
        <family val="2"/>
      </rPr>
      <t>(Ejemplo: Largo Total, radio de esquina, chaflán de esquina…)</t>
    </r>
  </si>
  <si>
    <t>TOTAL</t>
  </si>
  <si>
    <t>PARA EVITAR ROTURAS, ENVÍE EN PAQUETES ORIGINALES O EQUIVALENTES.</t>
  </si>
  <si>
    <t>NOTA:
&gt;&gt; Se aplica un recargo del 25% por artículo a cualquier pedido inferior a la cantidad mínima de 5 piezas.
&gt;&gt; Se aplican descuentos por cantidad a partir de 25, 50, 75 y 100 piezas.
&gt;&gt; El marcado especial tiene un costo adicional de $1.14 USD por herramienta.
&gt;&gt; El costo de corte requerido tiene un costo adicional de $12.34 USD por herramienta.
&gt;&gt; Los cargos por corte/herramientas irreparables se confirmarán al recibir el pedido.</t>
  </si>
  <si>
    <t>** Favor de enviar copia de esta hoja con herramientas y Orden de Compra para ser reacondicionadas. **</t>
  </si>
  <si>
    <t>Precio efectivo: June 1, 2025
Revisión: KMT_EMRECON_GP_0625</t>
  </si>
  <si>
    <t>MM#</t>
  </si>
  <si>
    <t>Description</t>
  </si>
  <si>
    <t>Size</t>
  </si>
  <si>
    <t>Flute Count</t>
  </si>
  <si>
    <t>Flute Length</t>
  </si>
  <si>
    <t>COATED/ UNCOATED</t>
  </si>
  <si>
    <t>Geometry</t>
  </si>
  <si>
    <t>Count</t>
  </si>
  <si>
    <t>Quantity Break</t>
  </si>
  <si>
    <t>Base Price</t>
  </si>
  <si>
    <t>Base Price+ Geometry</t>
  </si>
  <si>
    <t>Markings</t>
  </si>
  <si>
    <t>Cost</t>
  </si>
  <si>
    <t>EM 3/16"-1/4" (2/3/4FL) (&lt;=3xD) UNCOATED BALL or CORNER RADIUS</t>
  </si>
  <si>
    <t>Up to 1/4"
Up to 6.35mm</t>
  </si>
  <si>
    <t>2 / 3 / 4 Flute</t>
  </si>
  <si>
    <t>UNCOATED</t>
  </si>
  <si>
    <t>BALL or CORNER RADIUS</t>
  </si>
  <si>
    <t>EM 3/16"-1/4" (2/3/4FL) (&lt;=3xD) COATED BALL or CORNER RADIUS</t>
  </si>
  <si>
    <t>COATED</t>
  </si>
  <si>
    <t>EM 3/16"-1/4" (2/3/4FL) (&gt;3xD) UNCOATED BALL or CORNER RADIUS</t>
  </si>
  <si>
    <t>EM 3/16"-1/4" (2/3/4FL) (&gt;3xD) COATED BALL or CORNER RADIUS</t>
  </si>
  <si>
    <t>EM 3/16"-1/4" (5+FL) (&lt;=3xD) UNCOATED BALL or CORNER RADIUS</t>
  </si>
  <si>
    <t>5 + Flutes</t>
  </si>
  <si>
    <t>EM 3/16"-1/4" (5+FL) (&lt;=3xD) COATED BALL or CORNER RADIUS</t>
  </si>
  <si>
    <t>EM 3/16"-1/4" (5+FL) (&gt;3xD) UNCOATED BALL or CORNER RADIUS</t>
  </si>
  <si>
    <t>EM 3/16"-1/4" (5+FL) (&gt;3xD) COATED BALL or CORNER RADIUS</t>
  </si>
  <si>
    <t>EM 17/64"-3/8" (2/3/4FL) (&lt;=3xD) UNCOATED BALL or CORNER RADIUS</t>
  </si>
  <si>
    <t>Up To 3/8"
Up To 9.525mm</t>
  </si>
  <si>
    <t>EM 17/64"-3/8" (2/3/4 FL) (&lt;=3xD) COATED BALL or CORNER RADIUS</t>
  </si>
  <si>
    <t>EM 17/64"-3/8" (2/3/4 FL) (&gt;3xD) UNCOATED BALL or CORNER RADIUS</t>
  </si>
  <si>
    <t>EM 17/64"-3/8" (2/3/4FL) (&gt;3xD) COATED BALL or CORNER RADIUS</t>
  </si>
  <si>
    <t>EM 17/64"-3/8" (5+FL) (&lt;=3xD) UNCOATED BALL or CORNER RADIUS</t>
  </si>
  <si>
    <t>EM 17/64"-3/8" (5+FL) (&lt;=3xD) COATED BALL or CORNER RADIUS</t>
  </si>
  <si>
    <t>EM 17/64"-3/8" (5+FL) (&gt;3xD) UNCOATED BALL or CORNER RADIUS</t>
  </si>
  <si>
    <t>EM 17/64"-3/8" (5+FL) (&gt;3xD) COATED BALL or CORNER RADIUS</t>
  </si>
  <si>
    <t>EM 25/64"-1/2" (2/3/4FL) (&lt;=3xD) UNCOATED BALL or CORNER RADIUS</t>
  </si>
  <si>
    <t>Up to 1/2"
Up To 12.7mm</t>
  </si>
  <si>
    <t>EM 25/64"-1/2" (2/3/4FL) (&lt;=3xD) COATED BALL or CORNER RADIUS</t>
  </si>
  <si>
    <t>EM 25/64"-1/2" (2/3/4FL) (&gt;3xD) UNCOATED BALL or CORNER RADIUS</t>
  </si>
  <si>
    <t>EM 25/64"-1/2" (2/3/4FL) (&gt;3xD) COATED BALL or CORNER RADIUS</t>
  </si>
  <si>
    <t>EM 25/64"-1/2" (5+FL) (&lt;=3xD) UNCOATED BALL or CORNER RADIUS</t>
  </si>
  <si>
    <t>EM 25/64"-1/2" (5+FL) (&lt;=3xD) COATED BALL or CORNER RADIUS</t>
  </si>
  <si>
    <t>EM 25/64"-1/2" (5+FL) (&gt;3xD) UNCOATED BALL or CORNER RADIUS</t>
  </si>
  <si>
    <t>EM 25/64"-1/2" (5+FL) (&gt;3xD) COATED BALL or CORNER RADIUS</t>
  </si>
  <si>
    <t>EM 33/64"-5/8" (2/3/4FL) (&lt;=3xD) UNCOATED BALL or CORNER RADIUS</t>
  </si>
  <si>
    <t>Up To 5/8"
Up To 15.875mm</t>
  </si>
  <si>
    <t>EM 33/64"-5/8" (2/3/4FL) (&lt;=3xD) COATED BALL or CORNER RADIUS</t>
  </si>
  <si>
    <t>EM 33/64"-5/8" (2/3/4FL) (&gt;3xD) UNCOATED BALL or CORNER RADIUS</t>
  </si>
  <si>
    <t>EM 33/64"-5/8" (2/3/4FL) (&gt;3xD) COATED BALL or CORNER RADIUS</t>
  </si>
  <si>
    <t>EM 33/64"-5/8" (5+FL) (&lt;=3xD) UNCOATED BALL or CORNER RADIUS</t>
  </si>
  <si>
    <t>EM 33/64"-5/8" (5+FL) (&lt;=3xD) COATED BALL or CORNER RADIUS</t>
  </si>
  <si>
    <t>EM 33/64"-5/8" (5+FL) (&gt;3xD) UNCOATED BALL or CORNER RADIUS</t>
  </si>
  <si>
    <t>EM 33/64"-5/8" (5+FL) (&gt;3xD) COATED BALL or CORNER RADIUS</t>
  </si>
  <si>
    <t>EM 41/64"-3/4" (2/3/4FL) (&lt;=3xD) UNCOATED BALL or CORNER RADIUS</t>
  </si>
  <si>
    <t>Up To 3/4"
Up To 19.06mm</t>
  </si>
  <si>
    <t>EM 41/64"-3/4" (2/3/4FL) (&lt;=3xD) COATED BALL or CORNER RADIUS</t>
  </si>
  <si>
    <t>EM 41/64"-3/4" (2/3/4FL) (&gt;3xD) UNCOATED BALL or CORNER RADIUS</t>
  </si>
  <si>
    <t>EM 41/64"-3/4" (2/3/4FL) (&gt;3xD) COATED BALL or CORNER RADIUS</t>
  </si>
  <si>
    <t>EM 41/64"-3/4" (5+FL) (&lt;=3xD) UNCOATED BALL or CORNER RADIUS</t>
  </si>
  <si>
    <t>EM 41/64"-3/4" (5+FL) (&lt;=3xD) COATED BALL or CORNER RADIUS</t>
  </si>
  <si>
    <t>EM 41/64"-3/4" (5+FL) (&gt;3xD) UNCOATED BALL or CORNER RADIUS</t>
  </si>
  <si>
    <t>EM 41/64"-3/4" (5+FL) (&gt;3xD) COATED BALL or CORNER RADIUS</t>
  </si>
  <si>
    <t>EM 49/64"-1" (2/3/4FL) (&lt;=3xD) UNCOATED BALL or CORNER RADIUS</t>
  </si>
  <si>
    <t>Up To 1"
Up To 25.4mm</t>
  </si>
  <si>
    <t>EM 49/64"-1" (2/3/4FL) (&lt;=3xD) COATED BALL or CORNER RADIUS</t>
  </si>
  <si>
    <t>EM 49/64"-1" (2/3/4FL) (&gt;3xD) UNCOATED BALL or CORNER RADIUS</t>
  </si>
  <si>
    <t>EM 49/64"-1" (2/3/4FL) (&gt;3xD) COATED BALL or CORNER RADIUS</t>
  </si>
  <si>
    <t>EM 49/64"-1" (5+FL) (&lt;=3xD) UNCOATED BALL or CORNER RADIUS</t>
  </si>
  <si>
    <t>EM 49/64"-1" (5+FL) (&lt;=3xD) COATED BALL or CORNER RADIUS</t>
  </si>
  <si>
    <t>EM 49/64"-1" (5+FL) (&gt;3xD) UNCOATED BALL or CORNER RADIUS</t>
  </si>
  <si>
    <t>EM 49/64"-1" (5+FL) (&gt;3xD) COATED BALL or CORNER RADIUS</t>
  </si>
  <si>
    <t>EM 1-1/4" (2/3/4FL) (&lt;=3xD) UNCOATED BALL or CORNER RADIUS</t>
  </si>
  <si>
    <t>Up To 1-1/4”
Up To 31.75mm</t>
  </si>
  <si>
    <t>EM 1-1/4" (2/3/4FL) (&lt;=3xD) COATED BALL or CORNER RADIUS</t>
  </si>
  <si>
    <t>EM 1-1/4" (2/3/4FL) (&gt;3xD) UNCOATED BALL or CORNER RADIUS</t>
  </si>
  <si>
    <t>EM 1-1/4" (2/3/4FL) (&gt;3xD) COATED BALL or CORNER RADIUS</t>
  </si>
  <si>
    <t>EM 1-1/4" (5+FL) (&lt;=3xD) UNCOATED BALL or CORNER RADIUS</t>
  </si>
  <si>
    <t>EM 1-1/4" (5+FL) (&lt;=3xD) COATED BALL or CORNER RADIUS</t>
  </si>
  <si>
    <t>EM 1-1/4" (5+FL) (&gt;3xD) UNCOATED BALL or CORNER RADIUS</t>
  </si>
  <si>
    <t>EM 1-1/4" (5+FL) (&gt;3xD) COATED BALL or CORNER RADIUS</t>
  </si>
  <si>
    <t>EM 3/16"-1/4" (2/3/4FL) (&lt;=3xD) UNCOATED CHAMFER</t>
  </si>
  <si>
    <t>CHAMFER</t>
  </si>
  <si>
    <t>EM 3/16"-1/4" (2/3/4FL) (&lt;=3xD) COATED CHAMFER</t>
  </si>
  <si>
    <t>EM 3/16"-1/4" (2/3/4FL) (&gt;3xD) UNCOATED CHAMFER</t>
  </si>
  <si>
    <t>EM 3/16"-1/4" (2/3/4FL) (&gt;3xD) COATED CHAMFER</t>
  </si>
  <si>
    <t>EM 3/16"-1/4" (5+FL) (&lt;=3xD) UNCOATED CHAMFER</t>
  </si>
  <si>
    <t>EM 3/16"-1/4" (5+FL) (&lt;=3xD) COATED CHAMFER</t>
  </si>
  <si>
    <t>EM 3/16"-1/4" (5+FL) (&gt;3xD) UNCOATED CHAMFER</t>
  </si>
  <si>
    <t>EM 3/16"-1/4" (5+FL) (&gt;3xD) COATED CHAMFER</t>
  </si>
  <si>
    <t>EM 17/64"-3/8" (2/3/4FL) (&lt;=3xD) UNCOATED CHAMFER</t>
  </si>
  <si>
    <t>EM 17/64"-3/8" (2/3/4 FL) (&lt;=3xD) COATED CHAMFER</t>
  </si>
  <si>
    <t>EM 17/64"-3/8" (2/3/4 FL) (&gt;3xD) UNCOATED CHAMFER</t>
  </si>
  <si>
    <t>EM 17/64"-3/8" (2/3/4FL) (&gt;3xD) COATED CHAMFER</t>
  </si>
  <si>
    <t>EM 17/64"-3/8" (5+FL) (&lt;=3xD) UNCOATED CHAMFER</t>
  </si>
  <si>
    <t>EM 17/64"-3/8" (5+FL) (&lt;=3xD) COATED CHAMFER</t>
  </si>
  <si>
    <t>EM 17/64"-3/8" (5+FL) (&gt;3xD) UNCOATED CHAMFER</t>
  </si>
  <si>
    <t>EM 17/64"-3/8" (5+FL) (&gt;3xD) COATED CHAMFER</t>
  </si>
  <si>
    <t>EM 25/64"-1/2" (2/3/4FL) (&lt;=3xD) UNCOATED CHAMFER</t>
  </si>
  <si>
    <t>EM 25/64"-1/2" (2/3/4FL) (&lt;=3xD) COATED CHAMFER</t>
  </si>
  <si>
    <t>EM 25/64"-1/2" (2/3/4FL) (&gt;3xD) UNCOATED CHAMFER</t>
  </si>
  <si>
    <t>EM 25/64"-1/2" (2/3/4FL) (&gt;3xD) COATED CHAMFER</t>
  </si>
  <si>
    <t>EM 25/64"-1/2" (5+FL) (&lt;=3xD) UNCOATED CHAMFER</t>
  </si>
  <si>
    <t>EM 25/64"-1/2" (5+FL) (&lt;=3xD) COATED CHAMFER</t>
  </si>
  <si>
    <t>EM 25/64"-1/2" (5+FL) (&gt;3xD) UNCOATED CHAMFER</t>
  </si>
  <si>
    <t>EM 25/64"-1/2" (5+FL) (&gt;3xD) COATED CHAMFER</t>
  </si>
  <si>
    <t>EM 33/64"-5/8" (2/3/4FL) (&lt;=3xD) UNCOATED CHAMFER</t>
  </si>
  <si>
    <t>EM 33/64"-5/8" (2/3/4FL) (&lt;=3xD) COATED CHAMFER</t>
  </si>
  <si>
    <t>EM 33/64"-5/8" (2/3/4FL) (&gt;3xD) UNCOATED CHAMFER</t>
  </si>
  <si>
    <t>EM 33/64"-5/8" (2/3/4FL) (&gt;3xD) COATED CHAMFER</t>
  </si>
  <si>
    <t>EM 33/64"-5/8" (5+FL) (&lt;=3xD) UNCOATED CHAMFER</t>
  </si>
  <si>
    <t>EM 33/64"-5/8" (5+FL) (&lt;=3xD) COATED CHAMFER</t>
  </si>
  <si>
    <t>EM 33/64"-5/8" (5+FL) (&gt;3xD) UNCOATED CHAMFER</t>
  </si>
  <si>
    <t>EM 33/64"-5/8" (5+FL) (&gt;3xD) COATED CHAMFER</t>
  </si>
  <si>
    <t>EM 41/64"-3/4" (2/3/4FL) (&lt;=3xD) UNCOATED CHAMFER</t>
  </si>
  <si>
    <t>EM 41/64"-3/4" (2/3/4FL) (&lt;=3xD) COATED CHAMFER</t>
  </si>
  <si>
    <t>EM 41/64"-3/4" (2/3/4FL) (&gt;3xD) UNCOATED CHAMFER</t>
  </si>
  <si>
    <t>EM 41/64"-3/4" (2/3/4FL) (&gt;3xD) COATED CHAMFER</t>
  </si>
  <si>
    <t>EM 41/64"-3/4" (5+FL) (&lt;=3xD) UNCOATED CHAMFER</t>
  </si>
  <si>
    <t>EM 41/64"-3/4" (5+FL) (&lt;=3xD) COATED CHAMFER</t>
  </si>
  <si>
    <t>EM 41/64"-3/4" (5+FL) (&gt;3xD) UNCOATED CHAMFER</t>
  </si>
  <si>
    <t>EM 41/64"-3/4" (5+FL) (&gt;3xD) COATED CHAMFER</t>
  </si>
  <si>
    <t>EM 49/64"-1" (2/3/4FL) (&lt;=3xD) UNCOATED CHAMFER</t>
  </si>
  <si>
    <t>EM 49/64"-1" (2/3/4FL) (&lt;=3xD) COATED CHAMFER</t>
  </si>
  <si>
    <t>EM 49/64"-1" (2/3/4FL) (&gt;3xD) UNCOATED  CHAMFER</t>
  </si>
  <si>
    <t>EM 49/64"-1" (2/3/4FL) (&gt;3xD) COATED  CHAMFER</t>
  </si>
  <si>
    <t>EM 49/64"-1" (5+FL) (&lt;=3xD) UNCOATED CHAMFER</t>
  </si>
  <si>
    <t>EM 49/64"-1" (5+FL) (&lt;=3xD) COATED CHAMFER</t>
  </si>
  <si>
    <t>EM 49/64"-1" (5+FL) (&gt;3xD) UNCOATED CHAMFER</t>
  </si>
  <si>
    <t>EM 49/64"-1" (5+FL) (&gt;3xD) COATED CHAMFER</t>
  </si>
  <si>
    <t>EM 1-1/4" (2/3/4FL) (&lt;=3xD) UNCOATED CHAMFER</t>
  </si>
  <si>
    <t>EM 1-1/4" (2/3/4FL) (&lt;=3xD) COATED CHAMFER</t>
  </si>
  <si>
    <t>EM 1-1/4" (2/3/4FL) (&gt;3xD) UNCOATED CHAMFER</t>
  </si>
  <si>
    <t>EM 1-1/4" (2/3/4FL) (&gt;3xD) COATED CHAMFER</t>
  </si>
  <si>
    <t>EM 1-1/4" (5+FL) (&lt;=3xD) UNCOATED CHAMFER</t>
  </si>
  <si>
    <t>EM 1-1/4" (5+FL) (&lt;=3xD) COATED CHAMFER</t>
  </si>
  <si>
    <t>EM 1-1/4" (5+FL) (&gt;3xD) UNCOATED CHAMFER</t>
  </si>
  <si>
    <t>EM 1-1/4" (5+FL) (&gt;3xD) COATED CHAMFER</t>
  </si>
  <si>
    <t>EM 3/16"-1/4" (2/3/4FL) (&lt;=3xD) UNCOATED SQUARE</t>
  </si>
  <si>
    <t>SQUARE</t>
  </si>
  <si>
    <t>EM 3/16"-1/4" (2/3/4FL) (&lt;=3xD) COATED SQUARE</t>
  </si>
  <si>
    <t>EM 3/16"-1/4" (2/3/4FL) (&gt;3xD) UNCOATED SQUARE</t>
  </si>
  <si>
    <t>EM 3/16"-1/4" (2/3/4FL) (&gt;3xD) COATED SQUARE</t>
  </si>
  <si>
    <t>EM 3/16"-1/4" (5+FL) (&lt;=3xD) UNCOATED SQUARE</t>
  </si>
  <si>
    <t>EM 3/16"-1/4" (5+FL) (&lt;=3xD) COATED SQUARE</t>
  </si>
  <si>
    <t>EM 3/16"-1/4" (5+FL) (&gt;3xD) UNCOATED SQUARE</t>
  </si>
  <si>
    <t>EM 3/16"-1/4" (5+FL) (&gt;3xD) COATED SQUARE</t>
  </si>
  <si>
    <t>EM 17/64"-3/8" (2/3/4FL) (&lt;=3xD) UNCOATED SQUARE</t>
  </si>
  <si>
    <t>EM 17/64"-3/8" (2/3/4 FL) (&lt;=3xD) COATED SQUARE</t>
  </si>
  <si>
    <t>EM 17/64"-3/8" (2/3/4 FL) (&gt;3xD) UNCOATED SQUARE</t>
  </si>
  <si>
    <t>EM 17/64"-3/8" (2/3/4FL) (&gt;3xD) COATED SQUARE</t>
  </si>
  <si>
    <t>EM 17/64"-3/8" (5+FL) (&lt;=3xD) UNCOATED SQUARE</t>
  </si>
  <si>
    <t>EM 17/64"-3/8" (5+FL) (&lt;=3xD) COATED SQUARE</t>
  </si>
  <si>
    <t>EM 17/64"-3/8" (5+FL) (&gt;3xD) UNCOATED SQUARE</t>
  </si>
  <si>
    <t>EM 17/64"-3/8" (5+FL) (&gt;3xD) COATED SQUARE</t>
  </si>
  <si>
    <t>EM 25/64"-1/2" (2/3/4FL) (&lt;=3xD) UNCOATED SQUARE</t>
  </si>
  <si>
    <t>EM 25/64"-1/2" (2/3/4FL) (&lt;=3xD) COATED SQUARE</t>
  </si>
  <si>
    <t>EM 25/64"-1/2" (2/3/4FL) (&gt;3xD) UNCOATED SQUARE</t>
  </si>
  <si>
    <t>EM 25/64"-1/2" (2/3/4FL) (&gt;3xD) COATED SQUARE</t>
  </si>
  <si>
    <t>EM 25/64"-1/2" (5+FL) (&lt;=3xD) UNCOATED SQUARE</t>
  </si>
  <si>
    <t>EM 25/64"-1/2" (5+FL) (&lt;=3xD) COATED SQUARE</t>
  </si>
  <si>
    <t>EM 25/64"-1/2" (5+FL) (&gt;3xD) UNCOATED SQUARE</t>
  </si>
  <si>
    <t>EM 25/64"-1/2" (5+FL) (&gt;3xD) COATED SQUARE</t>
  </si>
  <si>
    <t>EM 33/64"-5/8" (2/3/4FL) (&lt;=3xD) UNCOATED SQUARE</t>
  </si>
  <si>
    <t>EM 33/64"-5/8" (2/3/4FL) (&lt;=3xD) COATED SQUARE</t>
  </si>
  <si>
    <t>EM 33/64"-5/8" (2/3/4FL) (&gt;3xD) UNCOATED SQUARE</t>
  </si>
  <si>
    <t>EM 33/64"-5/8" (2/3/4FL) (&gt;3xD) COATED SQUARE</t>
  </si>
  <si>
    <t>EM 33/64"-5/8" (5+FL) (&lt;=3xD) UNCOATED SQUARE</t>
  </si>
  <si>
    <t>EM 33/64"-5/8" (5+FL) (&lt;=3xD) COATED SQUARE</t>
  </si>
  <si>
    <t>EM 33/64"-5/8" (5+FL) (&gt;3xD) UNCOATED SQUARE</t>
  </si>
  <si>
    <t>EM 33/64"-5/8" (5+FL) (&gt;3xD) COATED SQUARE</t>
  </si>
  <si>
    <t>EM 41/64"-3/4" (2/3/4FL) (&lt;=3xD) UNCOATED SQUARE</t>
  </si>
  <si>
    <t>EM 41/64"-3/4" (2/3/4FL) (&lt;=3xD) COATED SQUARE</t>
  </si>
  <si>
    <t>EM 41/64"-3/4" (2/3/4FL) (&gt;3xD) UNCOATED SQUARE</t>
  </si>
  <si>
    <t>EM 41/64"-3/4" (2/3/4FL) (&gt;3xD) COATED SQUARE</t>
  </si>
  <si>
    <t>EM 41/64"-3/4" (5+FL) (&lt;=3xD) UNCOATED SQUARE</t>
  </si>
  <si>
    <t>EM 41/64"-3/4" (5+FL) (&lt;=3xD) COATED SQUARE</t>
  </si>
  <si>
    <t>EM 41/64"-3/4" (5+FL) (&gt;3xD) UNCOATED SQUARE</t>
  </si>
  <si>
    <t>EM 41/64"-3/4" (5+FL) (&gt;3xD) COATED SQUARE</t>
  </si>
  <si>
    <t>EM 49/64"-1" (2/3/4FL) (&lt;=3xD) UNCOATED SQUARE</t>
  </si>
  <si>
    <t>EM 49/64"-1" (2/3/4FL) (&lt;=3xD) COATED SQUARE</t>
  </si>
  <si>
    <t>EM 49/64"-1" (2/3/4FL) (&gt;3xD) UNCOATED SQUARE</t>
  </si>
  <si>
    <t>EM 49/64"-1" (2/3/4FL) (&gt;3xD) COATED SQUARE</t>
  </si>
  <si>
    <t>EM 49/64"-1" (5+FL) (&lt;=3xD) UNCOATED SQUARE</t>
  </si>
  <si>
    <t>EM 49/64"-1" (5+FL) (&lt;=3xD) COATED SQUARE</t>
  </si>
  <si>
    <t>EM 49/64"-1" (5+FL) (&gt;3xD) UNCOATED SQUARE</t>
  </si>
  <si>
    <t>EM 49/64"-1" (5+FL) (&gt;3xD) COATED SQUARE</t>
  </si>
  <si>
    <t>EM 1-1/4" (2/3/4FL) (&lt;=3xD) UNCOATED SQUARE</t>
  </si>
  <si>
    <t>EM 1-1/4" (2/3/4FL) (&lt;=3xD) COATED SQUARE</t>
  </si>
  <si>
    <t>EM 1-1/4" (2/3/4FL) (&gt;3xD) UNCOATED SQUARE</t>
  </si>
  <si>
    <t>EM 1-1/4" (2/3/4FL) (&gt;3xD) COATED SQUARE</t>
  </si>
  <si>
    <t>EM 1-1/4" (5+FL) (&lt;=3xD) UNCOATED SQUARE</t>
  </si>
  <si>
    <t>EM 1-1/4" (5+FL) (&lt;=3xD) COATED SQUARE</t>
  </si>
  <si>
    <t>EM 1-1/4" (5+FL) (&gt;3xD) UNCOATED SQUARE</t>
  </si>
  <si>
    <t>EM 1-1/4" (5+FL) (&gt;3xD) COATED SQUARE</t>
  </si>
  <si>
    <t>PRICE LIST</t>
  </si>
  <si>
    <t>MATERIAL</t>
  </si>
  <si>
    <t>PC</t>
  </si>
  <si>
    <t>Size in Char</t>
  </si>
  <si>
    <t>KEY</t>
  </si>
  <si>
    <t>US PRICE</t>
  </si>
  <si>
    <t>CA PRICE</t>
  </si>
  <si>
    <t>US</t>
  </si>
  <si>
    <t xml:space="preserve">EM 3/16"-1/4" </t>
  </si>
  <si>
    <t xml:space="preserve">EM 17/64"-3/8" </t>
  </si>
  <si>
    <t xml:space="preserve">EM 25/64"-1/2" </t>
  </si>
  <si>
    <t xml:space="preserve">EM 33/64"-5/8" </t>
  </si>
  <si>
    <t xml:space="preserve">EM 41/64"-3/4" </t>
  </si>
  <si>
    <t xml:space="preserve">EM 49/64"-1" </t>
  </si>
  <si>
    <t xml:space="preserve">EM 1-1/4" </t>
  </si>
  <si>
    <t>Cotizacion KMT</t>
  </si>
  <si>
    <t>PAGE</t>
  </si>
  <si>
    <t>Reacondicionamiento</t>
  </si>
  <si>
    <t>1</t>
  </si>
  <si>
    <t>End Mill GP</t>
  </si>
  <si>
    <t xml:space="preserve">Valido hasta:  </t>
  </si>
  <si>
    <t>** Cotización sujeta a verificación de cantidades y trabajo requerido.</t>
  </si>
  <si>
    <t>N.° DE ORDEN DE COMPRA DEL CLIENTE/FECHA</t>
  </si>
  <si>
    <t>No.DE CLIENTE</t>
  </si>
  <si>
    <t>No.DE PROOVEDOR</t>
  </si>
  <si>
    <t>No.de DOCUMENTO                    FECHA</t>
  </si>
  <si>
    <t>DOCUMENTO DE REFERENCIA No./FECHA</t>
  </si>
  <si>
    <t>OFICINA DE VENTAS</t>
  </si>
  <si>
    <t>CONTACTO CON EL CLIENTE</t>
  </si>
  <si>
    <t>MX01 Ciudad de Mexico</t>
  </si>
  <si>
    <t>COTIZAR A:</t>
  </si>
  <si>
    <t>ENVIE A:</t>
  </si>
  <si>
    <t>TRANSPORTADOR</t>
  </si>
  <si>
    <t>VENTAS DE CAMPO</t>
  </si>
  <si>
    <t>NOMBRE DEL REPRESENTANTE DE SERVICIO AL CLIENTE</t>
  </si>
  <si>
    <t>Equipo de reacondicionamiento</t>
  </si>
  <si>
    <t>TÉRMINOS DE PAGO</t>
  </si>
  <si>
    <t>TELÉFONO DEL REPRESENTANTE DE SERVICIO AL CLIENTE</t>
  </si>
  <si>
    <t>1% 10 Days Net 30 Days</t>
  </si>
  <si>
    <t>800-932-3920</t>
  </si>
  <si>
    <t>Condiciones de envío</t>
  </si>
  <si>
    <t>FAX DEL REPRESENTANTE DE SERVICIO AL CLIENTE</t>
  </si>
  <si>
    <t>888-505-5050</t>
  </si>
  <si>
    <t>LINEA</t>
  </si>
  <si>
    <t>DESCRIPCION</t>
  </si>
  <si>
    <t>KMTL MM#</t>
  </si>
  <si>
    <t>CANTIDAD</t>
  </si>
  <si>
    <t>POR DEBAJO DEL MÍN.</t>
  </si>
  <si>
    <t>SE REQUIERE MARCADO</t>
  </si>
  <si>
    <t>PRECIO UNITARIO</t>
  </si>
  <si>
    <t>LINE FILTER</t>
  </si>
  <si>
    <t>QTY &gt;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</si>
</sst>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yy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name val="Arial"/>
      <family val="2"/>
    </font>
    <font>
      <b/>
      <sz val="24"/>
      <color rgb="FF000000"/>
      <name val="Arial"/>
      <family val="2"/>
    </font>
    <font>
      <b/>
      <sz val="20"/>
      <color theme="1"/>
      <name val="Arial"/>
      <family val="2"/>
    </font>
    <font>
      <b/>
      <sz val="22"/>
      <color rgb="FFC00000"/>
      <name val="Arial"/>
      <family val="2"/>
    </font>
    <font>
      <b/>
      <sz val="24"/>
      <color theme="1"/>
      <name val="Arial"/>
      <family val="2"/>
    </font>
    <font>
      <sz val="8"/>
      <color rgb="FF00B0F0"/>
      <name val="Wingdings"/>
      <charset val="2"/>
    </font>
    <font>
      <sz val="8"/>
      <color rgb="FF00B050"/>
      <name val="Wingdings"/>
      <charset val="2"/>
    </font>
    <font>
      <sz val="8"/>
      <color rgb="FF00B050"/>
      <name val="Arial"/>
      <family val="2"/>
    </font>
    <font>
      <sz val="8"/>
      <color theme="9" tint="-0.249977111117893"/>
      <name val="Wingdings"/>
      <charset val="2"/>
    </font>
    <font>
      <sz val="8"/>
      <color rgb="FF7030A0"/>
      <name val="Wingdings"/>
      <charset val="2"/>
    </font>
    <font>
      <sz val="8"/>
      <color rgb="FFFF0000"/>
      <name val="Wingdings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26"/>
      <name val="Arial"/>
      <family val="2"/>
    </font>
    <font>
      <b/>
      <sz val="9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Inherit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rgb="FF000000"/>
      <name val="Arial"/>
      <family val="2"/>
    </font>
    <font>
      <sz val="26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6"/>
      <color rgb="FF00000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 tint="-0.249977111117893"/>
      </left>
      <right/>
      <top style="thick">
        <color theme="9" tint="-0.249977111117893"/>
      </top>
      <bottom style="medium">
        <color indexed="64"/>
      </bottom>
      <diagonal/>
    </border>
    <border>
      <left/>
      <right/>
      <top style="thick">
        <color theme="9" tint="-0.249977111117893"/>
      </top>
      <bottom style="medium">
        <color indexed="64"/>
      </bottom>
      <diagonal/>
    </border>
    <border>
      <left/>
      <right style="thick">
        <color theme="9" tint="-0.249977111117893"/>
      </right>
      <top style="thick">
        <color theme="9" tint="-0.249977111117893"/>
      </top>
      <bottom style="medium">
        <color indexed="64"/>
      </bottom>
      <diagonal/>
    </border>
    <border>
      <left style="thick">
        <color theme="9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9" tint="-0.249977111117893"/>
      </right>
      <top style="medium">
        <color indexed="64"/>
      </top>
      <bottom style="medium">
        <color indexed="64"/>
      </bottom>
      <diagonal/>
    </border>
    <border>
      <left style="thick">
        <color theme="9" tint="-0.249977111117893"/>
      </left>
      <right/>
      <top style="medium">
        <color indexed="64"/>
      </top>
      <bottom style="thick">
        <color theme="9" tint="-0.249977111117893"/>
      </bottom>
      <diagonal/>
    </border>
    <border>
      <left/>
      <right/>
      <top style="medium">
        <color indexed="64"/>
      </top>
      <bottom style="thick">
        <color theme="9" tint="-0.249977111117893"/>
      </bottom>
      <diagonal/>
    </border>
    <border>
      <left/>
      <right style="thin">
        <color indexed="64"/>
      </right>
      <top style="medium">
        <color indexed="64"/>
      </top>
      <bottom style="thick">
        <color theme="9" tint="-0.249977111117893"/>
      </bottom>
      <diagonal/>
    </border>
    <border>
      <left/>
      <right style="thick">
        <color theme="9" tint="-0.249977111117893"/>
      </right>
      <top style="medium">
        <color indexed="64"/>
      </top>
      <bottom style="thick">
        <color theme="9" tint="-0.249977111117893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 style="medium">
        <color indexed="64"/>
      </top>
      <bottom/>
      <diagonal/>
    </border>
    <border>
      <left/>
      <right style="thick">
        <color rgb="FF00B050"/>
      </right>
      <top style="medium">
        <color indexed="64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/>
      <right style="thick">
        <color rgb="FF00B050"/>
      </right>
      <top/>
      <bottom style="medium">
        <color indexed="64"/>
      </bottom>
      <diagonal/>
    </border>
    <border>
      <left style="thick">
        <color rgb="FF00B050"/>
      </left>
      <right/>
      <top style="thin">
        <color indexed="64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medium">
        <color indexed="64"/>
      </bottom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B0F0"/>
      </right>
      <top style="medium">
        <color indexed="64"/>
      </top>
      <bottom style="medium">
        <color indexed="64"/>
      </bottom>
      <diagonal/>
    </border>
    <border>
      <left style="thick">
        <color rgb="FF00B0F0"/>
      </left>
      <right/>
      <top style="medium">
        <color indexed="64"/>
      </top>
      <bottom style="thick">
        <color rgb="FF00B0F0"/>
      </bottom>
      <diagonal/>
    </border>
    <border>
      <left/>
      <right style="thin">
        <color indexed="64"/>
      </right>
      <top style="thick">
        <color rgb="FF7030A0"/>
      </top>
      <bottom style="medium">
        <color indexed="64"/>
      </bottom>
      <diagonal/>
    </border>
    <border>
      <left style="thin">
        <color indexed="64"/>
      </left>
      <right/>
      <top style="thick">
        <color rgb="FF7030A0"/>
      </top>
      <bottom style="medium">
        <color indexed="64"/>
      </bottom>
      <diagonal/>
    </border>
    <border>
      <left/>
      <right/>
      <top style="thick">
        <color rgb="FF7030A0"/>
      </top>
      <bottom style="medium">
        <color indexed="64"/>
      </bottom>
      <diagonal/>
    </border>
    <border>
      <left/>
      <right style="thick">
        <color rgb="FF7030A0"/>
      </right>
      <top style="thick">
        <color rgb="FF7030A0"/>
      </top>
      <bottom style="medium">
        <color indexed="64"/>
      </bottom>
      <diagonal/>
    </border>
    <border>
      <left/>
      <right style="thick">
        <color rgb="FF7030A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7030A0"/>
      </right>
      <top style="medium">
        <color indexed="64"/>
      </top>
      <bottom style="medium">
        <color indexed="64"/>
      </bottom>
      <diagonal/>
    </border>
    <border>
      <left style="thick">
        <color rgb="FF7030A0"/>
      </left>
      <right style="medium">
        <color indexed="64"/>
      </right>
      <top style="medium">
        <color indexed="64"/>
      </top>
      <bottom/>
      <diagonal/>
    </border>
    <border>
      <left style="thick">
        <color rgb="FF7030A0"/>
      </left>
      <right style="medium">
        <color indexed="64"/>
      </right>
      <top/>
      <bottom/>
      <diagonal/>
    </border>
    <border>
      <left style="thin">
        <color indexed="64"/>
      </left>
      <right style="thick">
        <color rgb="FF7030A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7030A0"/>
      </right>
      <top/>
      <bottom/>
      <diagonal/>
    </border>
    <border>
      <left style="thick">
        <color rgb="FF7030A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medium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7030A0"/>
      </bottom>
      <diagonal/>
    </border>
    <border>
      <left style="medium">
        <color indexed="64"/>
      </left>
      <right style="thick">
        <color rgb="FF7030A0"/>
      </right>
      <top style="medium">
        <color indexed="64"/>
      </top>
      <bottom style="thick">
        <color rgb="FF7030A0"/>
      </bottom>
      <diagonal/>
    </border>
    <border>
      <left style="thick">
        <color rgb="FF00B0F0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medium">
        <color indexed="64"/>
      </top>
      <bottom/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n">
        <color indexed="64"/>
      </left>
      <right style="thick">
        <color rgb="FF00B050"/>
      </right>
      <top/>
      <bottom style="thick">
        <color rgb="FF00B050"/>
      </bottom>
      <diagonal/>
    </border>
    <border>
      <left style="thin">
        <color indexed="64"/>
      </left>
      <right style="thick">
        <color rgb="FF00B0F0"/>
      </right>
      <top style="medium">
        <color indexed="64"/>
      </top>
      <bottom style="thick">
        <color rgb="FF00B0F0"/>
      </bottom>
      <diagonal/>
    </border>
    <border>
      <left style="medium">
        <color rgb="FF7030A0"/>
      </left>
      <right/>
      <top style="medium">
        <color rgb="FF7030A0"/>
      </top>
      <bottom style="medium">
        <color indexed="64"/>
      </bottom>
      <diagonal/>
    </border>
    <border>
      <left/>
      <right style="thin">
        <color indexed="64"/>
      </right>
      <top style="medium">
        <color rgb="FF7030A0"/>
      </top>
      <bottom style="medium">
        <color indexed="64"/>
      </bottom>
      <diagonal/>
    </border>
    <border>
      <left style="medium">
        <color rgb="FF7030A0"/>
      </left>
      <right/>
      <top style="medium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indexed="64"/>
      </top>
      <bottom style="thin">
        <color indexed="64"/>
      </bottom>
      <diagonal/>
    </border>
    <border>
      <left style="medium">
        <color rgb="FF00B050"/>
      </left>
      <right/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 style="thin">
        <color indexed="64"/>
      </top>
      <bottom/>
      <diagonal/>
    </border>
    <border>
      <left style="thin">
        <color indexed="64"/>
      </left>
      <right style="thick">
        <color rgb="FF00B05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6" fillId="0" borderId="0" applyNumberFormat="0" applyFill="0" applyBorder="0" applyAlignment="0" applyProtection="0"/>
  </cellStyleXfs>
  <cellXfs count="411">
    <xf numFmtId="0" fontId="0" fillId="0" borderId="0" xfId="0"/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0" fillId="0" borderId="16" xfId="0" applyBorder="1"/>
    <xf numFmtId="0" fontId="0" fillId="0" borderId="18" xfId="0" applyBorder="1"/>
    <xf numFmtId="0" fontId="0" fillId="0" borderId="17" xfId="0" applyBorder="1"/>
    <xf numFmtId="0" fontId="0" fillId="0" borderId="20" xfId="0" applyBorder="1"/>
    <xf numFmtId="0" fontId="0" fillId="0" borderId="15" xfId="0" applyBorder="1"/>
    <xf numFmtId="0" fontId="0" fillId="0" borderId="14" xfId="0" applyBorder="1"/>
    <xf numFmtId="0" fontId="0" fillId="0" borderId="3" xfId="0" applyBorder="1"/>
    <xf numFmtId="0" fontId="0" fillId="0" borderId="19" xfId="0" applyBorder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4" fillId="0" borderId="14" xfId="0" applyFont="1" applyBorder="1"/>
    <xf numFmtId="0" fontId="14" fillId="0" borderId="15" xfId="0" applyFont="1" applyBorder="1"/>
    <xf numFmtId="1" fontId="5" fillId="4" borderId="4" xfId="1" applyNumberFormat="1" applyFont="1" applyFill="1" applyBorder="1" applyAlignment="1" applyProtection="1">
      <alignment horizontal="center"/>
      <protection locked="0"/>
    </xf>
    <xf numFmtId="1" fontId="5" fillId="4" borderId="21" xfId="3" applyNumberFormat="1" applyFont="1" applyFill="1" applyBorder="1" applyAlignment="1" applyProtection="1">
      <alignment horizontal="center"/>
      <protection locked="0"/>
    </xf>
    <xf numFmtId="0" fontId="16" fillId="2" borderId="0" xfId="3" applyFont="1" applyFill="1" applyProtection="1">
      <protection locked="0"/>
    </xf>
    <xf numFmtId="0" fontId="17" fillId="0" borderId="0" xfId="3" applyFont="1" applyAlignment="1">
      <alignment vertical="center"/>
    </xf>
    <xf numFmtId="1" fontId="5" fillId="4" borderId="23" xfId="1" applyNumberFormat="1" applyFont="1" applyFill="1" applyBorder="1" applyAlignment="1" applyProtection="1">
      <alignment horizontal="center"/>
      <protection locked="0"/>
    </xf>
    <xf numFmtId="1" fontId="5" fillId="4" borderId="24" xfId="3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0" xfId="3" applyFont="1" applyAlignment="1">
      <alignment horizontal="left"/>
    </xf>
    <xf numFmtId="9" fontId="6" fillId="0" borderId="0" xfId="3" applyNumberFormat="1" applyFont="1" applyAlignment="1">
      <alignment vertical="center"/>
    </xf>
    <xf numFmtId="0" fontId="4" fillId="2" borderId="0" xfId="3" applyFont="1" applyFill="1"/>
    <xf numFmtId="1" fontId="5" fillId="4" borderId="29" xfId="1" applyNumberFormat="1" applyFont="1" applyFill="1" applyBorder="1" applyAlignment="1" applyProtection="1">
      <alignment horizontal="center"/>
      <protection locked="0"/>
    </xf>
    <xf numFmtId="1" fontId="5" fillId="4" borderId="30" xfId="1" applyNumberFormat="1" applyFont="1" applyFill="1" applyBorder="1" applyAlignment="1" applyProtection="1">
      <alignment horizontal="center"/>
      <protection locked="0"/>
    </xf>
    <xf numFmtId="0" fontId="6" fillId="2" borderId="0" xfId="3" applyFont="1" applyFill="1" applyAlignment="1">
      <alignment horizontal="left"/>
    </xf>
    <xf numFmtId="0" fontId="6" fillId="0" borderId="0" xfId="3" applyFont="1" applyAlignment="1">
      <alignment horizontal="left"/>
    </xf>
    <xf numFmtId="0" fontId="4" fillId="0" borderId="0" xfId="3" applyFont="1"/>
    <xf numFmtId="0" fontId="20" fillId="0" borderId="0" xfId="3" applyFont="1" applyAlignment="1">
      <alignment horizontal="left" vertical="center" wrapText="1"/>
    </xf>
    <xf numFmtId="0" fontId="12" fillId="0" borderId="0" xfId="3" applyFont="1"/>
    <xf numFmtId="0" fontId="5" fillId="4" borderId="12" xfId="3" applyFont="1" applyFill="1" applyBorder="1" applyProtection="1">
      <protection locked="0"/>
    </xf>
    <xf numFmtId="0" fontId="7" fillId="0" borderId="0" xfId="3" applyFont="1" applyProtection="1">
      <protection locked="0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/>
    <xf numFmtId="0" fontId="16" fillId="0" borderId="0" xfId="0" applyFont="1"/>
    <xf numFmtId="0" fontId="2" fillId="0" borderId="0" xfId="3" applyAlignment="1">
      <alignment horizontal="right" vertical="center"/>
    </xf>
    <xf numFmtId="0" fontId="2" fillId="2" borderId="17" xfId="3" applyFill="1" applyBorder="1"/>
    <xf numFmtId="0" fontId="2" fillId="2" borderId="0" xfId="3" applyFill="1"/>
    <xf numFmtId="0" fontId="2" fillId="0" borderId="0" xfId="3"/>
    <xf numFmtId="0" fontId="16" fillId="0" borderId="18" xfId="0" applyFont="1" applyBorder="1"/>
    <xf numFmtId="0" fontId="22" fillId="0" borderId="0" xfId="0" applyFont="1" applyAlignment="1">
      <alignment vertical="center"/>
    </xf>
    <xf numFmtId="0" fontId="23" fillId="5" borderId="10" xfId="0" applyFont="1" applyFill="1" applyBorder="1" applyAlignment="1">
      <alignment horizontal="center" vertical="center"/>
    </xf>
    <xf numFmtId="0" fontId="16" fillId="0" borderId="15" xfId="0" applyFont="1" applyBorder="1"/>
    <xf numFmtId="0" fontId="16" fillId="5" borderId="22" xfId="0" applyFont="1" applyFill="1" applyBorder="1" applyAlignment="1">
      <alignment horizontal="center"/>
    </xf>
    <xf numFmtId="0" fontId="16" fillId="4" borderId="2" xfId="0" applyFont="1" applyFill="1" applyBorder="1"/>
    <xf numFmtId="0" fontId="16" fillId="4" borderId="7" xfId="0" applyFont="1" applyFill="1" applyBorder="1"/>
    <xf numFmtId="0" fontId="16" fillId="5" borderId="6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center"/>
    </xf>
    <xf numFmtId="0" fontId="16" fillId="4" borderId="8" xfId="0" applyFont="1" applyFill="1" applyBorder="1"/>
    <xf numFmtId="0" fontId="16" fillId="4" borderId="9" xfId="0" applyFont="1" applyFill="1" applyBorder="1"/>
    <xf numFmtId="0" fontId="16" fillId="5" borderId="2" xfId="0" applyFont="1" applyFill="1" applyBorder="1" applyAlignment="1">
      <alignment horizontal="right" vertical="center"/>
    </xf>
    <xf numFmtId="10" fontId="16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right" vertical="center"/>
    </xf>
    <xf numFmtId="0" fontId="16" fillId="9" borderId="2" xfId="0" applyFont="1" applyFill="1" applyBorder="1" applyAlignment="1">
      <alignment horizontal="center" vertical="center"/>
    </xf>
    <xf numFmtId="10" fontId="16" fillId="0" borderId="0" xfId="0" applyNumberFormat="1" applyFont="1"/>
    <xf numFmtId="164" fontId="16" fillId="4" borderId="2" xfId="0" applyNumberFormat="1" applyFont="1" applyFill="1" applyBorder="1" applyAlignment="1">
      <alignment horizontal="center" vertical="center"/>
    </xf>
    <xf numFmtId="10" fontId="16" fillId="0" borderId="18" xfId="2" applyNumberFormat="1" applyFont="1" applyBorder="1"/>
    <xf numFmtId="0" fontId="24" fillId="0" borderId="0" xfId="0" applyFont="1" applyProtection="1">
      <protection locked="0"/>
    </xf>
    <xf numFmtId="0" fontId="16" fillId="0" borderId="17" xfId="0" applyFont="1" applyBorder="1"/>
    <xf numFmtId="0" fontId="16" fillId="0" borderId="3" xfId="0" applyFont="1" applyBorder="1"/>
    <xf numFmtId="0" fontId="24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2" fillId="2" borderId="19" xfId="3" applyFill="1" applyBorder="1"/>
    <xf numFmtId="0" fontId="16" fillId="0" borderId="20" xfId="0" applyFont="1" applyBorder="1"/>
    <xf numFmtId="1" fontId="19" fillId="5" borderId="1" xfId="3" applyNumberFormat="1" applyFont="1" applyFill="1" applyBorder="1" applyAlignment="1">
      <alignment horizontal="center" vertical="center"/>
    </xf>
    <xf numFmtId="0" fontId="2" fillId="4" borderId="12" xfId="3" applyFill="1" applyBorder="1" applyAlignment="1" applyProtection="1">
      <alignment horizontal="center"/>
      <protection locked="0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top" wrapText="1"/>
    </xf>
    <xf numFmtId="0" fontId="2" fillId="2" borderId="0" xfId="3" applyFill="1" applyAlignment="1">
      <alignment horizontal="center"/>
    </xf>
    <xf numFmtId="0" fontId="2" fillId="2" borderId="0" xfId="3" applyFill="1" applyAlignment="1">
      <alignment horizontal="left"/>
    </xf>
    <xf numFmtId="0" fontId="5" fillId="0" borderId="17" xfId="3" applyFont="1" applyBorder="1" applyAlignment="1">
      <alignment horizontal="right" vertical="center"/>
    </xf>
    <xf numFmtId="0" fontId="24" fillId="0" borderId="17" xfId="0" applyFont="1" applyBorder="1" applyAlignment="1">
      <alignment horizontal="right" vertical="center"/>
    </xf>
    <xf numFmtId="0" fontId="7" fillId="0" borderId="17" xfId="3" applyFont="1" applyBorder="1" applyAlignment="1">
      <alignment vertical="center"/>
    </xf>
    <xf numFmtId="0" fontId="16" fillId="0" borderId="19" xfId="0" applyFont="1" applyBorder="1"/>
    <xf numFmtId="0" fontId="16" fillId="0" borderId="19" xfId="0" applyFont="1" applyBorder="1" applyAlignment="1">
      <alignment horizontal="center"/>
    </xf>
    <xf numFmtId="0" fontId="18" fillId="6" borderId="11" xfId="0" applyFont="1" applyFill="1" applyBorder="1"/>
    <xf numFmtId="0" fontId="0" fillId="6" borderId="12" xfId="0" applyFill="1" applyBorder="1"/>
    <xf numFmtId="0" fontId="0" fillId="6" borderId="13" xfId="0" applyFill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 applyProtection="1">
      <alignment vertical="center"/>
      <protection locked="0"/>
    </xf>
    <xf numFmtId="0" fontId="5" fillId="0" borderId="17" xfId="3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6" fillId="11" borderId="40" xfId="0" applyFont="1" applyFill="1" applyBorder="1" applyAlignment="1">
      <alignment horizontal="left"/>
    </xf>
    <xf numFmtId="0" fontId="16" fillId="11" borderId="41" xfId="0" applyFont="1" applyFill="1" applyBorder="1" applyAlignment="1">
      <alignment horizontal="left"/>
    </xf>
    <xf numFmtId="0" fontId="16" fillId="11" borderId="0" xfId="0" applyFont="1" applyFill="1" applyAlignment="1">
      <alignment horizontal="left"/>
    </xf>
    <xf numFmtId="0" fontId="16" fillId="11" borderId="43" xfId="0" applyFont="1" applyFill="1" applyBorder="1" applyAlignment="1">
      <alignment horizontal="left"/>
    </xf>
    <xf numFmtId="0" fontId="16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left"/>
    </xf>
    <xf numFmtId="0" fontId="16" fillId="11" borderId="45" xfId="0" applyFont="1" applyFill="1" applyBorder="1" applyAlignment="1">
      <alignment horizontal="left"/>
    </xf>
    <xf numFmtId="0" fontId="16" fillId="11" borderId="46" xfId="0" applyFont="1" applyFill="1" applyBorder="1" applyAlignment="1">
      <alignment horizontal="left"/>
    </xf>
    <xf numFmtId="0" fontId="16" fillId="11" borderId="54" xfId="0" applyFont="1" applyFill="1" applyBorder="1" applyAlignment="1">
      <alignment horizontal="left"/>
    </xf>
    <xf numFmtId="0" fontId="16" fillId="11" borderId="55" xfId="0" applyFont="1" applyFill="1" applyBorder="1" applyAlignment="1">
      <alignment horizontal="left"/>
    </xf>
    <xf numFmtId="0" fontId="16" fillId="11" borderId="57" xfId="0" applyFont="1" applyFill="1" applyBorder="1" applyAlignment="1">
      <alignment horizontal="left"/>
    </xf>
    <xf numFmtId="0" fontId="16" fillId="11" borderId="59" xfId="0" applyFont="1" applyFill="1" applyBorder="1" applyAlignment="1">
      <alignment horizontal="center" vertical="center"/>
    </xf>
    <xf numFmtId="0" fontId="16" fillId="11" borderId="59" xfId="0" applyFont="1" applyFill="1" applyBorder="1" applyAlignment="1">
      <alignment horizontal="left"/>
    </xf>
    <xf numFmtId="0" fontId="16" fillId="11" borderId="60" xfId="0" applyFont="1" applyFill="1" applyBorder="1" applyAlignment="1">
      <alignment horizontal="left"/>
    </xf>
    <xf numFmtId="0" fontId="16" fillId="11" borderId="48" xfId="0" applyFont="1" applyFill="1" applyBorder="1" applyAlignment="1">
      <alignment horizontal="left"/>
    </xf>
    <xf numFmtId="0" fontId="16" fillId="11" borderId="49" xfId="0" applyFont="1" applyFill="1" applyBorder="1" applyAlignment="1">
      <alignment horizontal="left"/>
    </xf>
    <xf numFmtId="0" fontId="16" fillId="11" borderId="51" xfId="0" applyFont="1" applyFill="1" applyBorder="1" applyAlignment="1">
      <alignment horizontal="left"/>
    </xf>
    <xf numFmtId="0" fontId="16" fillId="11" borderId="52" xfId="0" applyFont="1" applyFill="1" applyBorder="1" applyAlignment="1">
      <alignment horizontal="left"/>
    </xf>
    <xf numFmtId="0" fontId="31" fillId="11" borderId="34" xfId="0" applyFont="1" applyFill="1" applyBorder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0" fontId="31" fillId="11" borderId="37" xfId="0" applyFont="1" applyFill="1" applyBorder="1" applyAlignment="1">
      <alignment horizontal="center" vertical="center"/>
    </xf>
    <xf numFmtId="0" fontId="32" fillId="11" borderId="40" xfId="0" applyFont="1" applyFill="1" applyBorder="1" applyAlignment="1">
      <alignment horizontal="center" vertical="center"/>
    </xf>
    <xf numFmtId="0" fontId="32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0" fontId="34" fillId="11" borderId="48" xfId="0" applyFont="1" applyFill="1" applyBorder="1" applyAlignment="1">
      <alignment horizontal="center" vertical="center"/>
    </xf>
    <xf numFmtId="0" fontId="34" fillId="11" borderId="51" xfId="0" applyFont="1" applyFill="1" applyBorder="1" applyAlignment="1">
      <alignment horizontal="center" vertical="center"/>
    </xf>
    <xf numFmtId="0" fontId="35" fillId="11" borderId="54" xfId="0" applyFont="1" applyFill="1" applyBorder="1" applyAlignment="1">
      <alignment horizontal="center" vertical="center"/>
    </xf>
    <xf numFmtId="0" fontId="36" fillId="11" borderId="62" xfId="0" applyFont="1" applyFill="1" applyBorder="1" applyAlignment="1">
      <alignment horizontal="left" vertical="center"/>
    </xf>
    <xf numFmtId="0" fontId="36" fillId="11" borderId="65" xfId="0" applyFont="1" applyFill="1" applyBorder="1" applyAlignment="1">
      <alignment horizontal="left"/>
    </xf>
    <xf numFmtId="0" fontId="16" fillId="11" borderId="65" xfId="0" applyFont="1" applyFill="1" applyBorder="1" applyAlignment="1">
      <alignment horizontal="left"/>
    </xf>
    <xf numFmtId="0" fontId="16" fillId="11" borderId="66" xfId="0" applyFont="1" applyFill="1" applyBorder="1" applyAlignment="1">
      <alignment horizontal="left"/>
    </xf>
    <xf numFmtId="0" fontId="16" fillId="11" borderId="32" xfId="0" applyFont="1" applyFill="1" applyBorder="1" applyAlignment="1">
      <alignment horizontal="left"/>
    </xf>
    <xf numFmtId="0" fontId="8" fillId="0" borderId="0" xfId="0" applyFont="1"/>
    <xf numFmtId="0" fontId="8" fillId="12" borderId="0" xfId="0" applyFont="1" applyFill="1"/>
    <xf numFmtId="0" fontId="37" fillId="0" borderId="0" xfId="0" applyFont="1" applyAlignment="1">
      <alignment horizontal="center"/>
    </xf>
    <xf numFmtId="0" fontId="38" fillId="0" borderId="0" xfId="0" applyFont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0" fontId="37" fillId="0" borderId="0" xfId="0" applyFont="1"/>
    <xf numFmtId="0" fontId="19" fillId="0" borderId="0" xfId="0" applyFont="1" applyAlignment="1">
      <alignment horizontal="center"/>
    </xf>
    <xf numFmtId="44" fontId="19" fillId="0" borderId="0" xfId="1" applyFont="1" applyAlignment="1">
      <alignment horizontal="center"/>
    </xf>
    <xf numFmtId="0" fontId="38" fillId="0" borderId="0" xfId="0" applyFont="1"/>
    <xf numFmtId="44" fontId="8" fillId="0" borderId="0" xfId="1" applyFont="1" applyAlignment="1"/>
    <xf numFmtId="0" fontId="19" fillId="5" borderId="25" xfId="3" applyFont="1" applyFill="1" applyBorder="1" applyAlignment="1">
      <alignment horizontal="center" vertical="center" wrapText="1"/>
    </xf>
    <xf numFmtId="0" fontId="19" fillId="5" borderId="26" xfId="3" applyFont="1" applyFill="1" applyBorder="1" applyAlignment="1">
      <alignment horizontal="center" vertical="center" wrapText="1"/>
    </xf>
    <xf numFmtId="0" fontId="40" fillId="0" borderId="0" xfId="0" applyFont="1"/>
    <xf numFmtId="0" fontId="39" fillId="0" borderId="0" xfId="3" applyFont="1" applyAlignment="1">
      <alignment vertical="center" wrapText="1"/>
    </xf>
    <xf numFmtId="1" fontId="39" fillId="0" borderId="0" xfId="3" applyNumberFormat="1" applyFont="1" applyAlignment="1">
      <alignment horizontal="center" vertical="center"/>
    </xf>
    <xf numFmtId="0" fontId="39" fillId="0" borderId="0" xfId="3" applyFont="1" applyAlignment="1">
      <alignment horizontal="center" vertical="center" wrapText="1"/>
    </xf>
    <xf numFmtId="1" fontId="39" fillId="0" borderId="0" xfId="1" applyNumberFormat="1" applyFont="1" applyFill="1" applyBorder="1" applyAlignment="1" applyProtection="1">
      <alignment horizontal="center"/>
      <protection locked="0"/>
    </xf>
    <xf numFmtId="1" fontId="39" fillId="0" borderId="0" xfId="3" applyNumberFormat="1" applyFont="1" applyAlignment="1">
      <alignment horizontal="center" vertical="center" wrapText="1"/>
    </xf>
    <xf numFmtId="1" fontId="39" fillId="0" borderId="0" xfId="3" applyNumberFormat="1" applyFont="1" applyAlignment="1">
      <alignment horizontal="left" vertical="center" wrapText="1"/>
    </xf>
    <xf numFmtId="1" fontId="39" fillId="0" borderId="0" xfId="3" applyNumberFormat="1" applyFont="1" applyAlignment="1">
      <alignment horizontal="left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2" fontId="0" fillId="0" borderId="0" xfId="0" applyNumberFormat="1"/>
    <xf numFmtId="0" fontId="0" fillId="4" borderId="0" xfId="0" applyFill="1"/>
    <xf numFmtId="1" fontId="19" fillId="5" borderId="19" xfId="3" applyNumberFormat="1" applyFont="1" applyFill="1" applyBorder="1" applyAlignment="1">
      <alignment horizontal="center" vertical="center" wrapText="1"/>
    </xf>
    <xf numFmtId="1" fontId="19" fillId="5" borderId="67" xfId="3" applyNumberFormat="1" applyFont="1" applyFill="1" applyBorder="1" applyAlignment="1">
      <alignment horizontal="center" vertical="center"/>
    </xf>
    <xf numFmtId="0" fontId="44" fillId="0" borderId="0" xfId="0" applyFont="1"/>
    <xf numFmtId="0" fontId="37" fillId="0" borderId="0" xfId="0" applyFont="1" applyAlignment="1">
      <alignment wrapText="1"/>
    </xf>
    <xf numFmtId="0" fontId="2" fillId="4" borderId="72" xfId="3" applyFill="1" applyBorder="1" applyAlignment="1" applyProtection="1">
      <alignment horizontal="center"/>
      <protection locked="0"/>
    </xf>
    <xf numFmtId="0" fontId="7" fillId="4" borderId="74" xfId="3" applyFont="1" applyFill="1" applyBorder="1" applyProtection="1">
      <protection locked="0"/>
    </xf>
    <xf numFmtId="0" fontId="7" fillId="4" borderId="76" xfId="3" applyFont="1" applyFill="1" applyBorder="1" applyProtection="1">
      <protection locked="0"/>
    </xf>
    <xf numFmtId="0" fontId="16" fillId="0" borderId="89" xfId="0" applyFont="1" applyBorder="1"/>
    <xf numFmtId="0" fontId="16" fillId="0" borderId="90" xfId="0" applyFont="1" applyBorder="1"/>
    <xf numFmtId="0" fontId="5" fillId="5" borderId="93" xfId="3" applyFont="1" applyFill="1" applyBorder="1" applyAlignment="1">
      <alignment horizontal="right" vertical="center"/>
    </xf>
    <xf numFmtId="0" fontId="5" fillId="5" borderId="95" xfId="3" applyFont="1" applyFill="1" applyBorder="1" applyAlignment="1">
      <alignment horizontal="right"/>
    </xf>
    <xf numFmtId="49" fontId="6" fillId="4" borderId="97" xfId="3" applyNumberFormat="1" applyFont="1" applyFill="1" applyBorder="1" applyAlignment="1" applyProtection="1">
      <alignment vertical="center"/>
      <protection locked="0"/>
    </xf>
    <xf numFmtId="0" fontId="16" fillId="8" borderId="98" xfId="0" applyFont="1" applyFill="1" applyBorder="1"/>
    <xf numFmtId="0" fontId="16" fillId="8" borderId="99" xfId="0" applyFont="1" applyFill="1" applyBorder="1"/>
    <xf numFmtId="0" fontId="5" fillId="5" borderId="100" xfId="3" applyFont="1" applyFill="1" applyBorder="1" applyAlignment="1">
      <alignment horizontal="right" vertical="center" wrapText="1"/>
    </xf>
    <xf numFmtId="0" fontId="2" fillId="2" borderId="98" xfId="3" applyFill="1" applyBorder="1"/>
    <xf numFmtId="0" fontId="2" fillId="2" borderId="99" xfId="3" applyFill="1" applyBorder="1"/>
    <xf numFmtId="0" fontId="5" fillId="5" borderId="102" xfId="3" applyFont="1" applyFill="1" applyBorder="1" applyAlignment="1">
      <alignment horizontal="left" vertical="center" wrapText="1"/>
    </xf>
    <xf numFmtId="0" fontId="19" fillId="5" borderId="108" xfId="3" applyFont="1" applyFill="1" applyBorder="1" applyAlignment="1">
      <alignment horizontal="center" vertical="center" wrapText="1"/>
    </xf>
    <xf numFmtId="1" fontId="5" fillId="4" borderId="111" xfId="1" applyNumberFormat="1" applyFont="1" applyFill="1" applyBorder="1" applyAlignment="1" applyProtection="1">
      <alignment horizontal="center"/>
      <protection locked="0"/>
    </xf>
    <xf numFmtId="1" fontId="5" fillId="4" borderId="112" xfId="1" applyNumberFormat="1" applyFont="1" applyFill="1" applyBorder="1" applyAlignment="1" applyProtection="1">
      <alignment horizontal="center"/>
      <protection locked="0"/>
    </xf>
    <xf numFmtId="1" fontId="5" fillId="4" borderId="114" xfId="3" applyNumberFormat="1" applyFont="1" applyFill="1" applyBorder="1" applyAlignment="1" applyProtection="1">
      <alignment horizontal="center"/>
      <protection locked="0"/>
    </xf>
    <xf numFmtId="0" fontId="6" fillId="0" borderId="115" xfId="3" applyFont="1" applyBorder="1" applyAlignment="1">
      <alignment horizontal="center" vertical="center" wrapText="1"/>
    </xf>
    <xf numFmtId="0" fontId="6" fillId="0" borderId="116" xfId="3" applyFont="1" applyBorder="1" applyAlignment="1">
      <alignment horizontal="center" vertical="center" wrapText="1"/>
    </xf>
    <xf numFmtId="0" fontId="6" fillId="7" borderId="117" xfId="3" applyFont="1" applyFill="1" applyBorder="1" applyAlignment="1">
      <alignment horizontal="center" vertical="center" wrapText="1"/>
    </xf>
    <xf numFmtId="164" fontId="6" fillId="7" borderId="117" xfId="3" applyNumberFormat="1" applyFont="1" applyFill="1" applyBorder="1" applyAlignment="1">
      <alignment horizontal="right" vertical="center" wrapText="1"/>
    </xf>
    <xf numFmtId="0" fontId="6" fillId="7" borderId="118" xfId="3" applyFont="1" applyFill="1" applyBorder="1" applyAlignment="1">
      <alignment horizontal="left" vertical="center" wrapText="1"/>
    </xf>
    <xf numFmtId="0" fontId="23" fillId="0" borderId="0" xfId="0" applyFont="1"/>
    <xf numFmtId="0" fontId="5" fillId="5" borderId="119" xfId="3" applyFont="1" applyFill="1" applyBorder="1" applyAlignment="1">
      <alignment horizontal="right" vertical="center"/>
    </xf>
    <xf numFmtId="0" fontId="26" fillId="5" borderId="85" xfId="3" applyFont="1" applyFill="1" applyBorder="1" applyAlignment="1">
      <alignment horizontal="left"/>
    </xf>
    <xf numFmtId="0" fontId="12" fillId="5" borderId="86" xfId="3" applyFont="1" applyFill="1" applyBorder="1" applyAlignment="1">
      <alignment horizontal="center"/>
    </xf>
    <xf numFmtId="0" fontId="37" fillId="4" borderId="0" xfId="0" applyFont="1" applyFill="1" applyAlignment="1">
      <alignment horizontal="center"/>
    </xf>
    <xf numFmtId="0" fontId="3" fillId="2" borderId="15" xfId="3" applyFont="1" applyFill="1" applyBorder="1" applyAlignment="1">
      <alignment vertical="center" wrapText="1"/>
    </xf>
    <xf numFmtId="1" fontId="6" fillId="4" borderId="101" xfId="3" applyNumberFormat="1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left"/>
      <protection locked="0"/>
    </xf>
    <xf numFmtId="164" fontId="0" fillId="0" borderId="121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9" fillId="0" borderId="0" xfId="0" applyFont="1" applyAlignment="1">
      <alignment horizontal="center" vertical="center"/>
    </xf>
    <xf numFmtId="49" fontId="6" fillId="4" borderId="94" xfId="3" applyNumberFormat="1" applyFont="1" applyFill="1" applyBorder="1" applyAlignment="1" applyProtection="1">
      <alignment vertical="center"/>
      <protection locked="0"/>
    </xf>
    <xf numFmtId="49" fontId="6" fillId="4" borderId="96" xfId="3" applyNumberFormat="1" applyFont="1" applyFill="1" applyBorder="1" applyAlignment="1" applyProtection="1">
      <alignment vertical="center"/>
      <protection locked="0"/>
    </xf>
    <xf numFmtId="49" fontId="47" fillId="4" borderId="96" xfId="4" applyNumberFormat="1" applyFont="1" applyFill="1" applyBorder="1" applyAlignment="1" applyProtection="1">
      <alignment vertical="center"/>
      <protection locked="0"/>
    </xf>
    <xf numFmtId="0" fontId="6" fillId="0" borderId="0" xfId="3" applyFont="1" applyAlignment="1" applyProtection="1">
      <alignment horizontal="left" vertical="center"/>
      <protection locked="0"/>
    </xf>
    <xf numFmtId="0" fontId="2" fillId="5" borderId="89" xfId="3" applyFill="1" applyBorder="1" applyAlignment="1">
      <alignment horizontal="right" vertical="center"/>
    </xf>
    <xf numFmtId="0" fontId="2" fillId="5" borderId="124" xfId="3" applyFill="1" applyBorder="1" applyAlignment="1">
      <alignment horizontal="right" vertical="center"/>
    </xf>
    <xf numFmtId="0" fontId="6" fillId="4" borderId="125" xfId="3" applyFont="1" applyFill="1" applyBorder="1" applyAlignment="1" applyProtection="1">
      <alignment horizontal="center" vertical="center"/>
      <protection locked="0"/>
    </xf>
    <xf numFmtId="0" fontId="24" fillId="4" borderId="126" xfId="0" applyFont="1" applyFill="1" applyBorder="1" applyAlignment="1" applyProtection="1">
      <alignment horizontal="center"/>
      <protection locked="0"/>
    </xf>
    <xf numFmtId="0" fontId="6" fillId="4" borderId="129" xfId="3" applyFont="1" applyFill="1" applyBorder="1" applyAlignment="1" applyProtection="1">
      <alignment horizontal="left" vertical="center"/>
      <protection locked="0"/>
    </xf>
    <xf numFmtId="0" fontId="5" fillId="5" borderId="14" xfId="3" applyFont="1" applyFill="1" applyBorder="1"/>
    <xf numFmtId="0" fontId="5" fillId="5" borderId="17" xfId="3" applyFont="1" applyFill="1" applyBorder="1"/>
    <xf numFmtId="0" fontId="16" fillId="5" borderId="17" xfId="0" applyFont="1" applyFill="1" applyBorder="1"/>
    <xf numFmtId="0" fontId="16" fillId="5" borderId="3" xfId="0" applyFont="1" applyFill="1" applyBorder="1"/>
    <xf numFmtId="0" fontId="38" fillId="5" borderId="88" xfId="3" applyFont="1" applyFill="1" applyBorder="1"/>
    <xf numFmtId="0" fontId="38" fillId="5" borderId="90" xfId="3" applyFont="1" applyFill="1" applyBorder="1"/>
    <xf numFmtId="0" fontId="38" fillId="5" borderId="90" xfId="0" applyFont="1" applyFill="1" applyBorder="1"/>
    <xf numFmtId="0" fontId="38" fillId="5" borderId="90" xfId="3" applyFont="1" applyFill="1" applyBorder="1" applyAlignment="1">
      <alignment horizontal="left"/>
    </xf>
    <xf numFmtId="0" fontId="38" fillId="5" borderId="91" xfId="3" applyFont="1" applyFill="1" applyBorder="1" applyAlignment="1">
      <alignment horizontal="left"/>
    </xf>
    <xf numFmtId="0" fontId="5" fillId="5" borderId="133" xfId="3" applyFont="1" applyFill="1" applyBorder="1" applyAlignment="1">
      <alignment horizontal="left"/>
    </xf>
    <xf numFmtId="0" fontId="2" fillId="5" borderId="134" xfId="3" applyFill="1" applyBorder="1" applyAlignment="1">
      <alignment horizontal="right"/>
    </xf>
    <xf numFmtId="0" fontId="48" fillId="0" borderId="14" xfId="0" applyFont="1" applyBorder="1"/>
    <xf numFmtId="0" fontId="2" fillId="5" borderId="135" xfId="3" applyFill="1" applyBorder="1" applyAlignment="1">
      <alignment horizontal="right" vertical="center"/>
    </xf>
    <xf numFmtId="0" fontId="23" fillId="11" borderId="39" xfId="0" applyFont="1" applyFill="1" applyBorder="1" applyAlignment="1">
      <alignment horizontal="center" vertical="center" wrapText="1"/>
    </xf>
    <xf numFmtId="0" fontId="23" fillId="11" borderId="42" xfId="0" applyFont="1" applyFill="1" applyBorder="1" applyAlignment="1">
      <alignment horizontal="center" vertical="center" wrapText="1"/>
    </xf>
    <xf numFmtId="0" fontId="23" fillId="11" borderId="44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11" borderId="45" xfId="0" applyFont="1" applyFill="1" applyBorder="1" applyAlignment="1">
      <alignment horizontal="center" vertical="center"/>
    </xf>
    <xf numFmtId="0" fontId="23" fillId="11" borderId="47" xfId="0" applyFont="1" applyFill="1" applyBorder="1" applyAlignment="1">
      <alignment horizontal="center" vertical="center" wrapText="1"/>
    </xf>
    <xf numFmtId="0" fontId="23" fillId="11" borderId="50" xfId="0" applyFont="1" applyFill="1" applyBorder="1" applyAlignment="1">
      <alignment horizontal="center" vertical="center" wrapText="1"/>
    </xf>
    <xf numFmtId="0" fontId="16" fillId="11" borderId="48" xfId="0" applyFont="1" applyFill="1" applyBorder="1" applyAlignment="1">
      <alignment horizontal="center" vertical="center"/>
    </xf>
    <xf numFmtId="0" fontId="16" fillId="11" borderId="51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0" fontId="16" fillId="11" borderId="37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/>
    </xf>
    <xf numFmtId="0" fontId="30" fillId="4" borderId="15" xfId="0" applyFont="1" applyFill="1" applyBorder="1" applyAlignment="1">
      <alignment horizontal="center"/>
    </xf>
    <xf numFmtId="0" fontId="30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18" xfId="0" applyFont="1" applyFill="1" applyBorder="1" applyAlignment="1">
      <alignment horizontal="center"/>
    </xf>
    <xf numFmtId="0" fontId="29" fillId="10" borderId="3" xfId="0" applyFont="1" applyFill="1" applyBorder="1" applyAlignment="1">
      <alignment horizontal="center" vertical="center"/>
    </xf>
    <xf numFmtId="0" fontId="29" fillId="10" borderId="19" xfId="0" applyFont="1" applyFill="1" applyBorder="1" applyAlignment="1">
      <alignment horizontal="center" vertical="center"/>
    </xf>
    <xf numFmtId="0" fontId="29" fillId="10" borderId="20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left" vertical="center" wrapText="1"/>
    </xf>
    <xf numFmtId="0" fontId="16" fillId="11" borderId="35" xfId="0" applyFont="1" applyFill="1" applyBorder="1" applyAlignment="1">
      <alignment horizontal="left" vertical="center" wrapText="1"/>
    </xf>
    <xf numFmtId="0" fontId="16" fillId="11" borderId="0" xfId="0" applyFont="1" applyFill="1" applyAlignment="1">
      <alignment horizontal="left"/>
    </xf>
    <xf numFmtId="0" fontId="16" fillId="11" borderId="32" xfId="0" applyFont="1" applyFill="1" applyBorder="1" applyAlignment="1">
      <alignment horizontal="left"/>
    </xf>
    <xf numFmtId="0" fontId="16" fillId="11" borderId="37" xfId="0" applyFont="1" applyFill="1" applyBorder="1" applyAlignment="1">
      <alignment horizontal="left" vertical="center" wrapText="1"/>
    </xf>
    <xf numFmtId="0" fontId="16" fillId="11" borderId="38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3" fillId="11" borderId="33" xfId="0" applyFont="1" applyFill="1" applyBorder="1" applyAlignment="1">
      <alignment horizontal="center" vertical="center" wrapText="1"/>
    </xf>
    <xf numFmtId="0" fontId="23" fillId="11" borderId="31" xfId="0" applyFont="1" applyFill="1" applyBorder="1" applyAlignment="1">
      <alignment horizontal="center" vertical="center" wrapText="1"/>
    </xf>
    <xf numFmtId="0" fontId="23" fillId="11" borderId="36" xfId="0" applyFont="1" applyFill="1" applyBorder="1" applyAlignment="1">
      <alignment horizontal="center" vertical="center" wrapText="1"/>
    </xf>
    <xf numFmtId="0" fontId="23" fillId="11" borderId="53" xfId="0" applyFont="1" applyFill="1" applyBorder="1" applyAlignment="1">
      <alignment horizontal="center" vertical="center" wrapText="1"/>
    </xf>
    <xf numFmtId="0" fontId="23" fillId="11" borderId="56" xfId="0" applyFont="1" applyFill="1" applyBorder="1" applyAlignment="1">
      <alignment horizontal="center" vertical="center" wrapText="1"/>
    </xf>
    <xf numFmtId="0" fontId="23" fillId="11" borderId="58" xfId="0" applyFont="1" applyFill="1" applyBorder="1" applyAlignment="1">
      <alignment horizontal="center" vertical="center" wrapText="1"/>
    </xf>
    <xf numFmtId="0" fontId="16" fillId="11" borderId="54" xfId="0" applyFont="1" applyFill="1" applyBorder="1" applyAlignment="1">
      <alignment horizontal="center" vertical="center"/>
    </xf>
    <xf numFmtId="0" fontId="16" fillId="11" borderId="59" xfId="0" applyFont="1" applyFill="1" applyBorder="1" applyAlignment="1">
      <alignment horizontal="center" vertical="center"/>
    </xf>
    <xf numFmtId="0" fontId="23" fillId="11" borderId="61" xfId="0" applyFont="1" applyFill="1" applyBorder="1" applyAlignment="1">
      <alignment horizontal="center" vertical="center"/>
    </xf>
    <xf numFmtId="0" fontId="23" fillId="11" borderId="64" xfId="0" applyFont="1" applyFill="1" applyBorder="1" applyAlignment="1">
      <alignment horizontal="center" vertical="center"/>
    </xf>
    <xf numFmtId="0" fontId="16" fillId="11" borderId="62" xfId="0" applyFont="1" applyFill="1" applyBorder="1" applyAlignment="1">
      <alignment horizontal="center" vertical="center"/>
    </xf>
    <xf numFmtId="0" fontId="16" fillId="11" borderId="65" xfId="0" applyFont="1" applyFill="1" applyBorder="1" applyAlignment="1">
      <alignment horizontal="center" vertical="center"/>
    </xf>
    <xf numFmtId="0" fontId="16" fillId="11" borderId="62" xfId="0" applyFont="1" applyFill="1" applyBorder="1" applyAlignment="1">
      <alignment horizontal="left" wrapText="1"/>
    </xf>
    <xf numFmtId="0" fontId="16" fillId="11" borderId="63" xfId="0" applyFont="1" applyFill="1" applyBorder="1" applyAlignment="1">
      <alignment horizontal="left" wrapText="1"/>
    </xf>
    <xf numFmtId="0" fontId="6" fillId="5" borderId="77" xfId="3" applyFont="1" applyFill="1" applyBorder="1" applyAlignment="1">
      <alignment horizontal="center" vertical="center" wrapText="1"/>
    </xf>
    <xf numFmtId="0" fontId="6" fillId="5" borderId="78" xfId="3" applyFont="1" applyFill="1" applyBorder="1" applyAlignment="1">
      <alignment horizontal="center" vertical="center" wrapText="1"/>
    </xf>
    <xf numFmtId="0" fontId="6" fillId="5" borderId="79" xfId="3" applyFont="1" applyFill="1" applyBorder="1" applyAlignment="1">
      <alignment horizontal="center" vertical="center" wrapText="1"/>
    </xf>
    <xf numFmtId="0" fontId="6" fillId="5" borderId="80" xfId="3" applyFont="1" applyFill="1" applyBorder="1" applyAlignment="1">
      <alignment horizontal="center" vertical="center" wrapText="1"/>
    </xf>
    <xf numFmtId="0" fontId="5" fillId="5" borderId="132" xfId="3" applyFont="1" applyFill="1" applyBorder="1" applyAlignment="1">
      <alignment horizontal="center" vertical="center" wrapText="1"/>
    </xf>
    <xf numFmtId="0" fontId="5" fillId="5" borderId="13" xfId="3" applyFont="1" applyFill="1" applyBorder="1" applyAlignment="1">
      <alignment horizontal="center" vertical="center" wrapText="1"/>
    </xf>
    <xf numFmtId="0" fontId="24" fillId="4" borderId="87" xfId="0" applyFont="1" applyFill="1" applyBorder="1" applyAlignment="1" applyProtection="1">
      <alignment horizontal="left" vertical="center"/>
      <protection locked="0"/>
    </xf>
    <xf numFmtId="0" fontId="24" fillId="4" borderId="88" xfId="0" applyFont="1" applyFill="1" applyBorder="1" applyAlignment="1" applyProtection="1">
      <alignment horizontal="left" vertical="center"/>
      <protection locked="0"/>
    </xf>
    <xf numFmtId="0" fontId="24" fillId="4" borderId="89" xfId="0" applyFont="1" applyFill="1" applyBorder="1" applyAlignment="1" applyProtection="1">
      <alignment horizontal="left"/>
      <protection locked="0"/>
    </xf>
    <xf numFmtId="0" fontId="24" fillId="4" borderId="90" xfId="0" applyFont="1" applyFill="1" applyBorder="1" applyAlignment="1" applyProtection="1">
      <alignment horizontal="left"/>
      <protection locked="0"/>
    </xf>
    <xf numFmtId="0" fontId="16" fillId="5" borderId="92" xfId="0" applyFont="1" applyFill="1" applyBorder="1" applyAlignment="1" applyProtection="1">
      <alignment horizontal="center"/>
      <protection locked="0"/>
    </xf>
    <xf numFmtId="0" fontId="16" fillId="5" borderId="120" xfId="0" applyFont="1" applyFill="1" applyBorder="1" applyAlignment="1" applyProtection="1">
      <alignment horizontal="center"/>
      <protection locked="0"/>
    </xf>
    <xf numFmtId="0" fontId="24" fillId="4" borderId="136" xfId="0" applyFont="1" applyFill="1" applyBorder="1" applyAlignment="1" applyProtection="1">
      <alignment horizontal="center" vertical="center" wrapText="1"/>
      <protection locked="0"/>
    </xf>
    <xf numFmtId="0" fontId="24" fillId="4" borderId="127" xfId="0" applyFont="1" applyFill="1" applyBorder="1" applyAlignment="1" applyProtection="1">
      <alignment horizontal="center" vertical="center" wrapText="1"/>
      <protection locked="0"/>
    </xf>
    <xf numFmtId="0" fontId="24" fillId="4" borderId="128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72" xfId="0" applyFont="1" applyBorder="1" applyAlignment="1">
      <alignment horizontal="left"/>
    </xf>
    <xf numFmtId="0" fontId="5" fillId="0" borderId="71" xfId="3" applyFont="1" applyBorder="1" applyAlignment="1">
      <alignment horizontal="right"/>
    </xf>
    <xf numFmtId="0" fontId="5" fillId="0" borderId="12" xfId="3" applyFont="1" applyBorder="1" applyAlignment="1">
      <alignment horizontal="right"/>
    </xf>
    <xf numFmtId="0" fontId="5" fillId="0" borderId="28" xfId="3" applyFont="1" applyBorder="1" applyAlignment="1">
      <alignment horizontal="right"/>
    </xf>
    <xf numFmtId="0" fontId="25" fillId="6" borderId="68" xfId="0" applyFont="1" applyFill="1" applyBorder="1" applyAlignment="1">
      <alignment horizontal="center" vertical="center"/>
    </xf>
    <xf numFmtId="0" fontId="25" fillId="6" borderId="69" xfId="0" applyFont="1" applyFill="1" applyBorder="1" applyAlignment="1">
      <alignment horizontal="center" vertical="center"/>
    </xf>
    <xf numFmtId="0" fontId="25" fillId="6" borderId="70" xfId="0" applyFont="1" applyFill="1" applyBorder="1" applyAlignment="1">
      <alignment horizontal="center" vertical="center"/>
    </xf>
    <xf numFmtId="0" fontId="7" fillId="10" borderId="11" xfId="3" applyFont="1" applyFill="1" applyBorder="1" applyAlignment="1">
      <alignment horizontal="center" vertical="top" wrapText="1"/>
    </xf>
    <xf numFmtId="0" fontId="7" fillId="10" borderId="12" xfId="3" applyFont="1" applyFill="1" applyBorder="1" applyAlignment="1">
      <alignment horizontal="center" vertical="top" wrapText="1"/>
    </xf>
    <xf numFmtId="0" fontId="7" fillId="10" borderId="13" xfId="3" applyFont="1" applyFill="1" applyBorder="1" applyAlignment="1">
      <alignment horizontal="center" vertical="top" wrapText="1"/>
    </xf>
    <xf numFmtId="0" fontId="5" fillId="5" borderId="104" xfId="3" applyFont="1" applyFill="1" applyBorder="1" applyAlignment="1">
      <alignment horizontal="center" vertical="center" wrapText="1"/>
    </xf>
    <xf numFmtId="0" fontId="5" fillId="5" borderId="105" xfId="3" applyFont="1" applyFill="1" applyBorder="1" applyAlignment="1">
      <alignment horizontal="center" vertical="center" wrapText="1"/>
    </xf>
    <xf numFmtId="0" fontId="5" fillId="5" borderId="106" xfId="3" applyFont="1" applyFill="1" applyBorder="1" applyAlignment="1">
      <alignment horizontal="center" vertical="center" wrapText="1"/>
    </xf>
    <xf numFmtId="0" fontId="5" fillId="5" borderId="103" xfId="3" applyFont="1" applyFill="1" applyBorder="1" applyAlignment="1">
      <alignment horizontal="center" vertical="center" wrapText="1"/>
    </xf>
    <xf numFmtId="0" fontId="42" fillId="6" borderId="11" xfId="3" applyFont="1" applyFill="1" applyBorder="1" applyAlignment="1">
      <alignment horizontal="center"/>
    </xf>
    <xf numFmtId="0" fontId="42" fillId="6" borderId="12" xfId="3" applyFont="1" applyFill="1" applyBorder="1" applyAlignment="1">
      <alignment horizontal="center"/>
    </xf>
    <xf numFmtId="0" fontId="42" fillId="6" borderId="13" xfId="3" applyFont="1" applyFill="1" applyBorder="1" applyAlignment="1">
      <alignment horizontal="center"/>
    </xf>
    <xf numFmtId="0" fontId="45" fillId="0" borderId="0" xfId="0" applyFont="1" applyAlignment="1">
      <alignment horizontal="left" vertical="center" wrapText="1"/>
    </xf>
    <xf numFmtId="1" fontId="5" fillId="5" borderId="11" xfId="3" applyNumberFormat="1" applyFont="1" applyFill="1" applyBorder="1" applyAlignment="1">
      <alignment horizontal="center"/>
    </xf>
    <xf numFmtId="1" fontId="5" fillId="5" borderId="12" xfId="3" applyNumberFormat="1" applyFont="1" applyFill="1" applyBorder="1" applyAlignment="1">
      <alignment horizontal="center"/>
    </xf>
    <xf numFmtId="1" fontId="5" fillId="5" borderId="107" xfId="3" applyNumberFormat="1" applyFont="1" applyFill="1" applyBorder="1" applyAlignment="1">
      <alignment horizontal="center"/>
    </xf>
    <xf numFmtId="0" fontId="5" fillId="5" borderId="109" xfId="3" applyFont="1" applyFill="1" applyBorder="1" applyAlignment="1">
      <alignment horizontal="center" vertical="center" wrapText="1"/>
    </xf>
    <xf numFmtId="0" fontId="5" fillId="5" borderId="110" xfId="3" applyFont="1" applyFill="1" applyBorder="1" applyAlignment="1">
      <alignment horizontal="center" vertical="center"/>
    </xf>
    <xf numFmtId="0" fontId="5" fillId="5" borderId="113" xfId="3" applyFont="1" applyFill="1" applyBorder="1" applyAlignment="1">
      <alignment horizontal="center" vertical="center"/>
    </xf>
    <xf numFmtId="0" fontId="5" fillId="5" borderId="27" xfId="3" applyFont="1" applyFill="1" applyBorder="1" applyAlignment="1">
      <alignment horizontal="center" vertical="center" wrapText="1"/>
    </xf>
    <xf numFmtId="0" fontId="5" fillId="5" borderId="107" xfId="3" applyFont="1" applyFill="1" applyBorder="1" applyAlignment="1">
      <alignment horizontal="center" vertical="center" wrapText="1"/>
    </xf>
    <xf numFmtId="0" fontId="5" fillId="5" borderId="11" xfId="3" applyFont="1" applyFill="1" applyBorder="1" applyAlignment="1">
      <alignment horizontal="center" vertical="center" wrapText="1"/>
    </xf>
    <xf numFmtId="0" fontId="5" fillId="5" borderId="28" xfId="3" applyFont="1" applyFill="1" applyBorder="1" applyAlignment="1">
      <alignment horizontal="center" vertical="center" wrapText="1"/>
    </xf>
    <xf numFmtId="0" fontId="6" fillId="4" borderId="122" xfId="3" applyFont="1" applyFill="1" applyBorder="1" applyAlignment="1" applyProtection="1">
      <alignment horizontal="center" vertical="center" wrapText="1"/>
      <protection locked="0"/>
    </xf>
    <xf numFmtId="0" fontId="6" fillId="4" borderId="123" xfId="3" applyFont="1" applyFill="1" applyBorder="1" applyAlignment="1" applyProtection="1">
      <alignment horizontal="center" vertical="center" wrapText="1"/>
      <protection locked="0"/>
    </xf>
    <xf numFmtId="0" fontId="6" fillId="4" borderId="81" xfId="3" applyFont="1" applyFill="1" applyBorder="1" applyAlignment="1" applyProtection="1">
      <alignment horizontal="center" vertical="center" wrapText="1"/>
      <protection locked="0"/>
    </xf>
    <xf numFmtId="0" fontId="6" fillId="4" borderId="82" xfId="3" applyFont="1" applyFill="1" applyBorder="1" applyAlignment="1" applyProtection="1">
      <alignment horizontal="center" vertical="center" wrapText="1"/>
      <protection locked="0"/>
    </xf>
    <xf numFmtId="0" fontId="6" fillId="4" borderId="83" xfId="3" applyFont="1" applyFill="1" applyBorder="1" applyAlignment="1" applyProtection="1">
      <alignment horizontal="center" vertical="center" wrapText="1"/>
      <protection locked="0"/>
    </xf>
    <xf numFmtId="0" fontId="6" fillId="4" borderId="84" xfId="3" applyFont="1" applyFill="1" applyBorder="1" applyAlignment="1" applyProtection="1">
      <alignment horizontal="center" vertical="center" wrapText="1"/>
      <protection locked="0"/>
    </xf>
    <xf numFmtId="0" fontId="54" fillId="2" borderId="14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left" vertical="center" wrapText="1"/>
    </xf>
    <xf numFmtId="0" fontId="6" fillId="4" borderId="12" xfId="3" applyFont="1" applyFill="1" applyBorder="1" applyAlignment="1" applyProtection="1">
      <alignment horizontal="left" vertical="center"/>
      <protection locked="0"/>
    </xf>
    <xf numFmtId="0" fontId="6" fillId="4" borderId="74" xfId="3" applyFont="1" applyFill="1" applyBorder="1" applyAlignment="1" applyProtection="1">
      <alignment horizontal="left" vertical="center"/>
      <protection locked="0"/>
    </xf>
    <xf numFmtId="0" fontId="5" fillId="5" borderId="71" xfId="3" applyFont="1" applyFill="1" applyBorder="1" applyAlignment="1">
      <alignment horizontal="right" vertical="center"/>
    </xf>
    <xf numFmtId="0" fontId="5" fillId="5" borderId="12" xfId="3" applyFont="1" applyFill="1" applyBorder="1" applyAlignment="1">
      <alignment horizontal="right" vertical="center"/>
    </xf>
    <xf numFmtId="0" fontId="5" fillId="5" borderId="28" xfId="3" applyFont="1" applyFill="1" applyBorder="1" applyAlignment="1">
      <alignment horizontal="right" vertical="center"/>
    </xf>
    <xf numFmtId="0" fontId="5" fillId="5" borderId="73" xfId="3" applyFont="1" applyFill="1" applyBorder="1" applyAlignment="1">
      <alignment horizontal="right" vertical="center"/>
    </xf>
    <xf numFmtId="0" fontId="5" fillId="5" borderId="74" xfId="3" applyFont="1" applyFill="1" applyBorder="1" applyAlignment="1">
      <alignment horizontal="right" vertical="center"/>
    </xf>
    <xf numFmtId="0" fontId="5" fillId="5" borderId="75" xfId="3" applyFont="1" applyFill="1" applyBorder="1" applyAlignment="1">
      <alignment horizontal="right" vertical="center"/>
    </xf>
    <xf numFmtId="0" fontId="6" fillId="3" borderId="14" xfId="3" applyFont="1" applyFill="1" applyBorder="1" applyAlignment="1">
      <alignment horizontal="left" vertical="top" wrapText="1"/>
    </xf>
    <xf numFmtId="0" fontId="6" fillId="3" borderId="15" xfId="3" applyFont="1" applyFill="1" applyBorder="1" applyAlignment="1">
      <alignment horizontal="left" vertical="top" wrapText="1"/>
    </xf>
    <xf numFmtId="0" fontId="6" fillId="3" borderId="16" xfId="3" applyFont="1" applyFill="1" applyBorder="1" applyAlignment="1">
      <alignment horizontal="left" vertical="top" wrapText="1"/>
    </xf>
    <xf numFmtId="0" fontId="6" fillId="3" borderId="17" xfId="3" applyFont="1" applyFill="1" applyBorder="1" applyAlignment="1">
      <alignment horizontal="left" vertical="top" wrapText="1"/>
    </xf>
    <xf numFmtId="0" fontId="6" fillId="3" borderId="0" xfId="3" applyFont="1" applyFill="1" applyAlignment="1">
      <alignment horizontal="left" vertical="top" wrapText="1"/>
    </xf>
    <xf numFmtId="0" fontId="6" fillId="3" borderId="18" xfId="3" applyFont="1" applyFill="1" applyBorder="1" applyAlignment="1">
      <alignment horizontal="left" vertical="top" wrapText="1"/>
    </xf>
    <xf numFmtId="0" fontId="6" fillId="3" borderId="3" xfId="3" applyFont="1" applyFill="1" applyBorder="1" applyAlignment="1">
      <alignment horizontal="left" vertical="top" wrapText="1"/>
    </xf>
    <xf numFmtId="0" fontId="6" fillId="3" borderId="19" xfId="3" applyFont="1" applyFill="1" applyBorder="1" applyAlignment="1">
      <alignment horizontal="left" vertical="top" wrapText="1"/>
    </xf>
    <xf numFmtId="0" fontId="6" fillId="3" borderId="20" xfId="3" applyFont="1" applyFill="1" applyBorder="1" applyAlignment="1">
      <alignment horizontal="left" vertical="top" wrapText="1"/>
    </xf>
    <xf numFmtId="0" fontId="17" fillId="2" borderId="14" xfId="3" applyFont="1" applyFill="1" applyBorder="1" applyAlignment="1" applyProtection="1">
      <alignment horizontal="left" vertical="top" wrapText="1"/>
      <protection hidden="1"/>
    </xf>
    <xf numFmtId="0" fontId="17" fillId="2" borderId="15" xfId="3" applyFont="1" applyFill="1" applyBorder="1" applyAlignment="1" applyProtection="1">
      <alignment horizontal="left" vertical="top" wrapText="1"/>
      <protection hidden="1"/>
    </xf>
    <xf numFmtId="0" fontId="5" fillId="5" borderId="130" xfId="3" applyFont="1" applyFill="1" applyBorder="1" applyAlignment="1">
      <alignment horizontal="center" vertical="center" wrapText="1"/>
    </xf>
    <xf numFmtId="0" fontId="5" fillId="5" borderId="131" xfId="3" applyFont="1" applyFill="1" applyBorder="1" applyAlignment="1">
      <alignment horizontal="center" vertical="center" wrapText="1"/>
    </xf>
    <xf numFmtId="0" fontId="5" fillId="5" borderId="12" xfId="3" applyFont="1" applyFill="1" applyBorder="1" applyAlignment="1">
      <alignment horizontal="center" vertical="center" wrapText="1"/>
    </xf>
    <xf numFmtId="0" fontId="50" fillId="6" borderId="11" xfId="3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9" fillId="5" borderId="139" xfId="0" applyFont="1" applyFill="1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9" fillId="5" borderId="139" xfId="0" applyFont="1" applyFill="1" applyBorder="1" applyAlignment="1">
      <alignment horizontal="center" vertical="center" wrapText="1"/>
    </xf>
    <xf numFmtId="0" fontId="0" fillId="0" borderId="138" xfId="0" applyBorder="1" applyAlignment="1">
      <alignment horizontal="center" vertical="center" wrapText="1"/>
    </xf>
    <xf numFmtId="0" fontId="0" fillId="0" borderId="144" xfId="0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4" fontId="0" fillId="0" borderId="5" xfId="0" applyNumberFormat="1" applyBorder="1" applyAlignment="1">
      <alignment vertical="center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8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horizontal="center"/>
    </xf>
    <xf numFmtId="16" fontId="9" fillId="0" borderId="0" xfId="0" quotePrefix="1" applyNumberFormat="1" applyFont="1" applyAlignment="1">
      <alignment horizontal="center"/>
    </xf>
    <xf numFmtId="0" fontId="9" fillId="5" borderId="140" xfId="0" applyFont="1" applyFill="1" applyBorder="1" applyAlignment="1">
      <alignment horizontal="center" vertical="center"/>
    </xf>
    <xf numFmtId="0" fontId="9" fillId="5" borderId="138" xfId="0" applyFont="1" applyFill="1" applyBorder="1" applyAlignment="1">
      <alignment horizontal="center" vertical="center"/>
    </xf>
    <xf numFmtId="0" fontId="9" fillId="5" borderId="144" xfId="0" applyFont="1" applyFill="1" applyBorder="1" applyAlignment="1">
      <alignment horizontal="center" vertical="center"/>
    </xf>
    <xf numFmtId="0" fontId="9" fillId="5" borderId="145" xfId="0" applyFont="1" applyFill="1" applyBorder="1" applyAlignment="1">
      <alignment horizontal="center" vertical="center"/>
    </xf>
    <xf numFmtId="0" fontId="9" fillId="5" borderId="143" xfId="0" applyFont="1" applyFill="1" applyBorder="1" applyAlignment="1">
      <alignment horizontal="center" vertical="center"/>
    </xf>
    <xf numFmtId="0" fontId="9" fillId="5" borderId="141" xfId="0" applyFont="1" applyFill="1" applyBorder="1" applyAlignment="1">
      <alignment horizontal="center" vertical="center"/>
    </xf>
    <xf numFmtId="0" fontId="9" fillId="5" borderId="146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5" fontId="9" fillId="0" borderId="2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9" fillId="5" borderId="137" xfId="0" applyFont="1" applyFill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9" fillId="5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64" fontId="9" fillId="4" borderId="11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164" fontId="0" fillId="0" borderId="8" xfId="0" applyNumberFormat="1" applyBorder="1" applyAlignment="1">
      <alignment vertical="center"/>
    </xf>
    <xf numFmtId="0" fontId="0" fillId="0" borderId="3" xfId="0" applyBorder="1" applyAlignment="1"/>
    <xf numFmtId="0" fontId="0" fillId="0" borderId="19" xfId="0" applyBorder="1" applyAlignment="1"/>
    <xf numFmtId="0" fontId="11" fillId="0" borderId="17" xfId="0" applyFont="1" applyBorder="1" applyAlignment="1"/>
    <xf numFmtId="0" fontId="11" fillId="0" borderId="0" xfId="0" applyFont="1" applyAlignment="1"/>
    <xf numFmtId="0" fontId="11" fillId="0" borderId="18" xfId="0" applyFont="1" applyBorder="1" applyAlignment="1"/>
    <xf numFmtId="0" fontId="11" fillId="0" borderId="3" xfId="0" applyFont="1" applyBorder="1" applyAlignment="1"/>
    <xf numFmtId="0" fontId="11" fillId="0" borderId="19" xfId="0" applyFont="1" applyBorder="1" applyAlignment="1"/>
    <xf numFmtId="0" fontId="11" fillId="0" borderId="20" xfId="0" applyFont="1" applyBorder="1" applyAlignment="1"/>
  </cellXfs>
  <cellStyles count="5">
    <cellStyle name="Currency" xfId="1" builtinId="4"/>
    <cellStyle name="Hyperlink" xfId="4" builtinId="8"/>
    <cellStyle name="Normal" xfId="0" builtinId="0"/>
    <cellStyle name="Normal_Kennametal Inc. Drill Reconditioning Form July 04 Revised Feb 05" xfId="3" xr:uid="{00000000-0005-0000-0000-000002000000}"/>
    <cellStyle name="Percent" xfId="2" builtinId="5"/>
  </cellStyles>
  <dxfs count="11"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  <border>
        <vertical/>
        <horizontal/>
      </border>
    </dxf>
    <dxf>
      <font>
        <b/>
        <i val="0"/>
        <color theme="1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  <border>
        <vertical/>
        <horizontal/>
      </border>
    </dxf>
    <dxf>
      <font>
        <color theme="1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24393</xdr:colOff>
      <xdr:row>1</xdr:row>
      <xdr:rowOff>34848</xdr:rowOff>
    </xdr:from>
    <xdr:to>
      <xdr:col>13</xdr:col>
      <xdr:colOff>23232</xdr:colOff>
      <xdr:row>1</xdr:row>
      <xdr:rowOff>34848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4393" y="801494"/>
          <a:ext cx="12265180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11</xdr:col>
      <xdr:colOff>296410</xdr:colOff>
      <xdr:row>0</xdr:row>
      <xdr:rowOff>111614</xdr:rowOff>
    </xdr:from>
    <xdr:ext cx="1132339" cy="907477"/>
    <xdr:pic>
      <xdr:nvPicPr>
        <xdr:cNvPr id="9" name="Picture 12" descr="Kbwstack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8410" y="111614"/>
          <a:ext cx="1132339" cy="907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285749</xdr:colOff>
      <xdr:row>1</xdr:row>
      <xdr:rowOff>3463</xdr:rowOff>
    </xdr:from>
    <xdr:to>
      <xdr:col>8</xdr:col>
      <xdr:colOff>103908</xdr:colOff>
      <xdr:row>7</xdr:row>
      <xdr:rowOff>2023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899" y="60613"/>
          <a:ext cx="1818409" cy="1465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3073-0829-4FD9-9687-5C4B1E9C1612}">
  <sheetPr codeName="Sheet1">
    <tabColor rgb="FF00B050"/>
  </sheetPr>
  <dimension ref="B1:U34"/>
  <sheetViews>
    <sheetView tabSelected="1" zoomScaleNormal="100" workbookViewId="0">
      <selection activeCell="E11" sqref="E11:U11"/>
    </sheetView>
  </sheetViews>
  <sheetFormatPr defaultColWidth="8.85546875" defaultRowHeight="14.25"/>
  <cols>
    <col min="1" max="1" width="2.7109375" style="85" customWidth="1"/>
    <col min="2" max="2" width="17.7109375" style="85" customWidth="1"/>
    <col min="3" max="3" width="8.85546875" style="85"/>
    <col min="4" max="4" width="2.7109375" style="85" customWidth="1"/>
    <col min="5" max="15" width="8.85546875" style="85"/>
    <col min="16" max="16" width="10.7109375" style="85" customWidth="1"/>
    <col min="17" max="17" width="16.140625" style="85" customWidth="1"/>
    <col min="18" max="21" width="8.85546875" style="85"/>
    <col min="22" max="22" width="2.7109375" style="85" customWidth="1"/>
    <col min="23" max="16384" width="8.85546875" style="85"/>
  </cols>
  <sheetData>
    <row r="1" spans="2:21" ht="15" thickBot="1"/>
    <row r="2" spans="2:21" ht="30">
      <c r="B2" s="220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2"/>
    </row>
    <row r="3" spans="2:21" ht="26.25">
      <c r="B3" s="223" t="s">
        <v>1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5"/>
    </row>
    <row r="4" spans="2:21" ht="26.25">
      <c r="B4" s="223" t="s">
        <v>2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5"/>
    </row>
    <row r="5" spans="2:21" ht="26.25">
      <c r="B5" s="223" t="s">
        <v>3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5"/>
    </row>
    <row r="6" spans="2:21" ht="28.5" thickBot="1">
      <c r="B6" s="226" t="s">
        <v>4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8"/>
    </row>
    <row r="9" spans="2:21" ht="30">
      <c r="B9" s="235" t="s">
        <v>5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</row>
    <row r="10" spans="2:21" ht="15" thickBot="1"/>
    <row r="11" spans="2:21" ht="37.5" customHeight="1">
      <c r="B11" s="236" t="s">
        <v>6</v>
      </c>
      <c r="C11" s="218" t="s">
        <v>7</v>
      </c>
      <c r="D11" s="108" t="s">
        <v>8</v>
      </c>
      <c r="E11" s="229" t="s">
        <v>9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30"/>
    </row>
    <row r="12" spans="2:21">
      <c r="B12" s="237"/>
      <c r="C12" s="212"/>
      <c r="D12" s="109" t="s">
        <v>8</v>
      </c>
      <c r="E12" s="231" t="s">
        <v>10</v>
      </c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2"/>
    </row>
    <row r="13" spans="2:21" ht="16.5" customHeight="1">
      <c r="B13" s="237"/>
      <c r="C13" s="212"/>
      <c r="D13" s="109" t="s">
        <v>8</v>
      </c>
      <c r="E13" s="92" t="s">
        <v>11</v>
      </c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122"/>
    </row>
    <row r="14" spans="2:21" ht="24" customHeight="1" thickBot="1">
      <c r="B14" s="238"/>
      <c r="C14" s="219"/>
      <c r="D14" s="110" t="s">
        <v>8</v>
      </c>
      <c r="E14" s="233" t="s">
        <v>12</v>
      </c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4"/>
    </row>
    <row r="15" spans="2:21" ht="15" thickBot="1">
      <c r="B15" s="89"/>
    </row>
    <row r="16" spans="2:21">
      <c r="B16" s="208" t="s">
        <v>13</v>
      </c>
      <c r="C16" s="211" t="s">
        <v>14</v>
      </c>
      <c r="D16" s="111" t="s">
        <v>8</v>
      </c>
      <c r="E16" s="90" t="s">
        <v>15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1"/>
    </row>
    <row r="17" spans="2:21">
      <c r="B17" s="209"/>
      <c r="C17" s="212"/>
      <c r="D17" s="112" t="s">
        <v>8</v>
      </c>
      <c r="E17" s="92" t="s">
        <v>16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3"/>
    </row>
    <row r="18" spans="2:21">
      <c r="B18" s="209"/>
      <c r="C18" s="212"/>
      <c r="D18" s="113"/>
      <c r="E18" s="92"/>
      <c r="F18" s="95" t="s">
        <v>17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</row>
    <row r="19" spans="2:21">
      <c r="B19" s="209"/>
      <c r="C19" s="212"/>
      <c r="D19" s="113"/>
      <c r="E19" s="92"/>
      <c r="F19" s="95" t="s">
        <v>18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3"/>
    </row>
    <row r="20" spans="2:21">
      <c r="B20" s="209"/>
      <c r="C20" s="212"/>
      <c r="D20" s="113"/>
      <c r="E20" s="92"/>
      <c r="F20" s="92" t="s">
        <v>19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3"/>
    </row>
    <row r="21" spans="2:21" ht="15" thickBot="1">
      <c r="B21" s="210"/>
      <c r="C21" s="213"/>
      <c r="D21" s="114" t="s">
        <v>8</v>
      </c>
      <c r="E21" s="96" t="s">
        <v>20</v>
      </c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7"/>
    </row>
    <row r="22" spans="2:21" ht="15" thickBot="1">
      <c r="B22" s="89"/>
    </row>
    <row r="23" spans="2:21">
      <c r="B23" s="214" t="s">
        <v>21</v>
      </c>
      <c r="C23" s="216" t="s">
        <v>22</v>
      </c>
      <c r="D23" s="115" t="s">
        <v>8</v>
      </c>
      <c r="E23" s="104" t="s">
        <v>23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5"/>
    </row>
    <row r="24" spans="2:21" ht="15" thickBot="1">
      <c r="B24" s="215"/>
      <c r="C24" s="217"/>
      <c r="D24" s="116" t="s">
        <v>8</v>
      </c>
      <c r="E24" s="106" t="s">
        <v>24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7"/>
    </row>
    <row r="25" spans="2:21" ht="15" thickBot="1"/>
    <row r="26" spans="2:21">
      <c r="B26" s="239" t="s">
        <v>25</v>
      </c>
      <c r="C26" s="242" t="s">
        <v>26</v>
      </c>
      <c r="D26" s="117" t="s">
        <v>8</v>
      </c>
      <c r="E26" s="98" t="s">
        <v>27</v>
      </c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9"/>
    </row>
    <row r="27" spans="2:21">
      <c r="B27" s="240"/>
      <c r="C27" s="212"/>
      <c r="D27" s="94"/>
      <c r="E27" s="92"/>
      <c r="F27" s="92" t="s">
        <v>28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100"/>
    </row>
    <row r="28" spans="2:21">
      <c r="B28" s="240"/>
      <c r="C28" s="212"/>
      <c r="D28" s="94"/>
      <c r="E28" s="92"/>
      <c r="F28" s="92" t="s">
        <v>29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100"/>
    </row>
    <row r="29" spans="2:21">
      <c r="B29" s="240"/>
      <c r="C29" s="212"/>
      <c r="D29" s="94"/>
      <c r="E29" s="92"/>
      <c r="F29" s="92" t="s">
        <v>30</v>
      </c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100"/>
    </row>
    <row r="30" spans="2:21">
      <c r="B30" s="240"/>
      <c r="C30" s="212"/>
      <c r="D30" s="94"/>
      <c r="E30" s="92"/>
      <c r="F30" s="92" t="s">
        <v>31</v>
      </c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00"/>
    </row>
    <row r="31" spans="2:21" ht="15" thickBot="1">
      <c r="B31" s="241"/>
      <c r="C31" s="243"/>
      <c r="D31" s="101"/>
      <c r="E31" s="102"/>
      <c r="F31" s="102" t="s">
        <v>32</v>
      </c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3"/>
    </row>
    <row r="32" spans="2:21" ht="15" thickBot="1"/>
    <row r="33" spans="2:21">
      <c r="B33" s="244" t="s">
        <v>33</v>
      </c>
      <c r="C33" s="246" t="s">
        <v>34</v>
      </c>
      <c r="D33" s="118" t="s">
        <v>8</v>
      </c>
      <c r="E33" s="248" t="s">
        <v>35</v>
      </c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9"/>
    </row>
    <row r="34" spans="2:21" ht="15" thickBot="1">
      <c r="B34" s="245"/>
      <c r="C34" s="247"/>
      <c r="D34" s="119" t="s">
        <v>8</v>
      </c>
      <c r="E34" s="120" t="s">
        <v>36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1"/>
    </row>
  </sheetData>
  <sheetProtection algorithmName="SHA-512" hashValue="nSglio0tC+K/L1i1zfe4uL5I1AaI5V+dgl6ZtaiIEuqU1MA/R1cCI/XK2sCnWshECLr2pqSUVNlHisMo5ZP5tQ==" saltValue="7w/jl4BK85aJmF7PtGo1GA==" spinCount="100000" sheet="1" objects="1" scenarios="1"/>
  <mergeCells count="20">
    <mergeCell ref="B26:B31"/>
    <mergeCell ref="C26:C31"/>
    <mergeCell ref="B33:B34"/>
    <mergeCell ref="C33:C34"/>
    <mergeCell ref="E33:U33"/>
    <mergeCell ref="E11:U11"/>
    <mergeCell ref="E12:U12"/>
    <mergeCell ref="E14:U14"/>
    <mergeCell ref="B9:U9"/>
    <mergeCell ref="B11:B14"/>
    <mergeCell ref="B2:U2"/>
    <mergeCell ref="B3:U3"/>
    <mergeCell ref="B4:U4"/>
    <mergeCell ref="B5:U5"/>
    <mergeCell ref="B6:U6"/>
    <mergeCell ref="B16:B21"/>
    <mergeCell ref="C16:C21"/>
    <mergeCell ref="B23:B24"/>
    <mergeCell ref="C23:C24"/>
    <mergeCell ref="C11:C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BP54"/>
  <sheetViews>
    <sheetView showGridLines="0" topLeftCell="A13" zoomScale="85" zoomScaleNormal="85" workbookViewId="0">
      <selection activeCell="F15" sqref="F15"/>
    </sheetView>
  </sheetViews>
  <sheetFormatPr defaultColWidth="20.85546875" defaultRowHeight="14.25" outlineLevelCol="1"/>
  <cols>
    <col min="1" max="1" width="31.5703125" style="40" customWidth="1"/>
    <col min="2" max="2" width="35.7109375" style="40" customWidth="1"/>
    <col min="3" max="3" width="2.28515625" style="40" customWidth="1"/>
    <col min="4" max="4" width="18.28515625" style="40" customWidth="1"/>
    <col min="5" max="5" width="31.7109375" style="68" customWidth="1"/>
    <col min="6" max="13" width="17" style="40" customWidth="1"/>
    <col min="14" max="14" width="2.140625" style="40" customWidth="1"/>
    <col min="15" max="15" width="2.7109375" style="40" customWidth="1" outlineLevel="1"/>
    <col min="16" max="16" width="2.140625" style="40" customWidth="1"/>
    <col min="17" max="17" width="20.85546875" style="40" hidden="1" customWidth="1"/>
    <col min="18" max="18" width="36" style="40" hidden="1" customWidth="1"/>
    <col min="19" max="19" width="31.42578125" style="40" hidden="1" customWidth="1"/>
    <col min="20" max="20" width="14" style="40" hidden="1" customWidth="1"/>
    <col min="21" max="21" width="29.140625" style="40" hidden="1" customWidth="1"/>
    <col min="22" max="22" width="12.140625" style="40" hidden="1" customWidth="1"/>
    <col min="23" max="28" width="20.85546875" style="40" hidden="1" customWidth="1"/>
    <col min="29" max="34" width="25.85546875" style="40" hidden="1" customWidth="1"/>
    <col min="35" max="40" width="20.85546875" style="40" hidden="1" customWidth="1"/>
    <col min="41" max="1407" width="20.85546875" style="40" customWidth="1"/>
    <col min="1408" max="16328" width="20.85546875" style="40"/>
    <col min="16329" max="16384" width="0" style="40" hidden="1" customWidth="1"/>
  </cols>
  <sheetData>
    <row r="1" spans="1:25 1409:1420" ht="90" customHeight="1">
      <c r="A1" s="301" t="s">
        <v>37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179"/>
      <c r="M1" s="38"/>
      <c r="N1" s="39"/>
      <c r="R1" s="41"/>
      <c r="BBE1" s="40" t="s">
        <v>38</v>
      </c>
    </row>
    <row r="2" spans="1:25 1409:1420" ht="15" thickBot="1">
      <c r="A2" s="42"/>
      <c r="B2" s="43"/>
      <c r="C2" s="43"/>
      <c r="D2" s="43"/>
      <c r="E2" s="75"/>
      <c r="F2" s="44"/>
      <c r="G2" s="44"/>
      <c r="H2" s="44"/>
      <c r="I2" s="44"/>
      <c r="J2" s="44"/>
      <c r="K2" s="44"/>
      <c r="L2" s="44"/>
      <c r="M2" s="44"/>
      <c r="N2" s="45"/>
      <c r="BBE2" s="40" t="s">
        <v>39</v>
      </c>
    </row>
    <row r="3" spans="1:25 1409:1420" ht="64.5" customHeight="1" thickBot="1">
      <c r="A3" s="326" t="s">
        <v>40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3"/>
      <c r="N3" s="45"/>
      <c r="BBE3" s="149" t="s">
        <v>41</v>
      </c>
    </row>
    <row r="4" spans="1:25 1409:1420" ht="21.6" customHeight="1" thickBot="1">
      <c r="A4" s="65"/>
      <c r="C4" s="46"/>
      <c r="D4" s="34"/>
      <c r="E4" s="35"/>
      <c r="F4" s="44"/>
      <c r="G4" s="44"/>
      <c r="H4" s="44"/>
      <c r="I4" s="44"/>
      <c r="J4" s="44"/>
      <c r="L4" s="44"/>
      <c r="M4" s="44"/>
      <c r="N4" s="45"/>
      <c r="BBE4" s="40" t="s">
        <v>42</v>
      </c>
    </row>
    <row r="5" spans="1:25 1409:1420" ht="21.75" thickTop="1" thickBot="1">
      <c r="A5" s="156" t="s">
        <v>43</v>
      </c>
      <c r="B5" s="186"/>
      <c r="C5" s="46"/>
      <c r="D5" s="271" t="s">
        <v>44</v>
      </c>
      <c r="E5" s="272"/>
      <c r="F5" s="272"/>
      <c r="G5" s="272"/>
      <c r="H5" s="272"/>
      <c r="I5" s="272"/>
      <c r="J5" s="272"/>
      <c r="K5" s="272"/>
      <c r="L5" s="272"/>
      <c r="M5" s="273"/>
      <c r="N5" s="45"/>
      <c r="Q5" s="47" t="s">
        <v>45</v>
      </c>
      <c r="R5" s="48"/>
      <c r="S5" s="39"/>
      <c r="BBE5" s="40" t="s">
        <v>46</v>
      </c>
    </row>
    <row r="6" spans="1:25 1409:1420" ht="21" thickBot="1">
      <c r="A6" s="157" t="s">
        <v>47</v>
      </c>
      <c r="B6" s="187"/>
      <c r="C6" s="46"/>
      <c r="D6" s="306" t="s">
        <v>48</v>
      </c>
      <c r="E6" s="307"/>
      <c r="F6" s="308"/>
      <c r="G6" s="304" t="s">
        <v>49</v>
      </c>
      <c r="H6" s="304"/>
      <c r="I6" s="36"/>
      <c r="J6" s="72"/>
      <c r="K6" s="36"/>
      <c r="L6" s="72"/>
      <c r="M6" s="151"/>
      <c r="N6" s="45"/>
      <c r="Q6" s="49" t="s">
        <v>50</v>
      </c>
      <c r="R6" s="50" t="s">
        <v>51</v>
      </c>
      <c r="S6" s="51" t="s">
        <v>52</v>
      </c>
      <c r="BBE6" s="40" t="s">
        <v>53</v>
      </c>
    </row>
    <row r="7" spans="1:25 1409:1420" ht="21" thickBot="1">
      <c r="A7" s="157" t="s">
        <v>54</v>
      </c>
      <c r="B7" s="187"/>
      <c r="C7" s="46"/>
      <c r="D7" s="268" t="str">
        <f>IF(G6="SI","Especificar marcas (obligatorio)","")</f>
        <v/>
      </c>
      <c r="E7" s="269"/>
      <c r="F7" s="270"/>
      <c r="G7" s="265"/>
      <c r="H7" s="266"/>
      <c r="I7" s="266"/>
      <c r="J7" s="266"/>
      <c r="K7" s="266"/>
      <c r="L7" s="266"/>
      <c r="M7" s="267"/>
      <c r="N7" s="45"/>
      <c r="Q7" s="52" t="s">
        <v>55</v>
      </c>
      <c r="R7" s="50" t="s">
        <v>56</v>
      </c>
      <c r="S7" s="51" t="s">
        <v>57</v>
      </c>
      <c r="BBE7" s="149" t="s">
        <v>58</v>
      </c>
    </row>
    <row r="8" spans="1:25 1409:1420" ht="24" thickBot="1">
      <c r="A8" s="157" t="s">
        <v>59</v>
      </c>
      <c r="B8" s="188"/>
      <c r="C8" s="26"/>
      <c r="D8" s="309" t="s">
        <v>60</v>
      </c>
      <c r="E8" s="310"/>
      <c r="F8" s="311"/>
      <c r="G8" s="305" t="s">
        <v>49</v>
      </c>
      <c r="H8" s="305"/>
      <c r="I8" s="152"/>
      <c r="J8" s="152"/>
      <c r="K8" s="152"/>
      <c r="L8" s="152"/>
      <c r="M8" s="153"/>
      <c r="N8" s="45"/>
      <c r="Q8" s="53" t="s">
        <v>61</v>
      </c>
      <c r="R8" s="54" t="s">
        <v>62</v>
      </c>
      <c r="S8" s="55" t="s">
        <v>63</v>
      </c>
      <c r="Y8" s="18" t="b">
        <v>0</v>
      </c>
      <c r="BBE8" s="40" t="s">
        <v>64</v>
      </c>
    </row>
    <row r="9" spans="1:25 1409:1420" ht="18" customHeight="1" thickTop="1" thickBot="1">
      <c r="A9" s="175" t="s">
        <v>65</v>
      </c>
      <c r="B9" s="158"/>
      <c r="C9" s="44"/>
      <c r="D9" s="44"/>
      <c r="E9" s="37"/>
      <c r="F9" s="37"/>
      <c r="G9" s="37"/>
      <c r="H9" s="37"/>
      <c r="I9" s="37"/>
      <c r="J9" s="37"/>
      <c r="K9" s="37"/>
      <c r="L9" s="37"/>
      <c r="M9" s="37"/>
      <c r="N9" s="45"/>
      <c r="Y9" s="18" t="b">
        <v>0</v>
      </c>
      <c r="BBE9" s="284" t="s">
        <v>66</v>
      </c>
      <c r="BBF9" s="284"/>
      <c r="BBG9" s="284"/>
      <c r="BBH9" s="284"/>
      <c r="BBI9" s="284"/>
      <c r="BBJ9" s="284"/>
      <c r="BBK9" s="284"/>
      <c r="BBL9" s="284"/>
      <c r="BBM9" s="284"/>
      <c r="BBN9" s="284"/>
      <c r="BBO9" s="284"/>
      <c r="BBP9" s="284"/>
    </row>
    <row r="10" spans="1:25 1409:1420" ht="16.5" customHeight="1">
      <c r="A10" s="159"/>
      <c r="B10" s="160"/>
      <c r="C10" s="43"/>
      <c r="D10" s="323" t="s">
        <v>67</v>
      </c>
      <c r="E10" s="324"/>
      <c r="F10" s="277" t="s">
        <v>68</v>
      </c>
      <c r="G10" s="278"/>
      <c r="H10" s="278"/>
      <c r="I10" s="280"/>
      <c r="J10" s="277" t="s">
        <v>69</v>
      </c>
      <c r="K10" s="278"/>
      <c r="L10" s="278"/>
      <c r="M10" s="279"/>
      <c r="N10" s="45"/>
      <c r="Y10" s="18"/>
      <c r="BBE10" s="40" t="s">
        <v>70</v>
      </c>
    </row>
    <row r="11" spans="1:25 1409:1420" ht="45.75" thickBot="1">
      <c r="A11" s="161" t="s">
        <v>71</v>
      </c>
      <c r="B11" s="180"/>
      <c r="C11" s="43"/>
      <c r="D11" s="254" t="s">
        <v>72</v>
      </c>
      <c r="E11" s="294"/>
      <c r="F11" s="293" t="s">
        <v>73</v>
      </c>
      <c r="G11" s="294"/>
      <c r="H11" s="291" t="s">
        <v>74</v>
      </c>
      <c r="I11" s="255"/>
      <c r="J11" s="325" t="s">
        <v>73</v>
      </c>
      <c r="K11" s="294"/>
      <c r="L11" s="291" t="s">
        <v>74</v>
      </c>
      <c r="M11" s="292"/>
      <c r="N11" s="45"/>
      <c r="Y11" s="18"/>
      <c r="BBE11" s="40" t="s">
        <v>75</v>
      </c>
    </row>
    <row r="12" spans="1:25 1409:1420" ht="28.5" customHeight="1" thickBot="1">
      <c r="A12" s="162"/>
      <c r="B12" s="163"/>
      <c r="C12" s="43"/>
      <c r="D12" s="254" t="s">
        <v>76</v>
      </c>
      <c r="E12" s="255"/>
      <c r="F12" s="133" t="s">
        <v>77</v>
      </c>
      <c r="G12" s="134" t="s">
        <v>78</v>
      </c>
      <c r="H12" s="133" t="s">
        <v>77</v>
      </c>
      <c r="I12" s="134" t="s">
        <v>78</v>
      </c>
      <c r="J12" s="133" t="s">
        <v>77</v>
      </c>
      <c r="K12" s="134" t="s">
        <v>78</v>
      </c>
      <c r="L12" s="133" t="s">
        <v>77</v>
      </c>
      <c r="M12" s="165" t="s">
        <v>78</v>
      </c>
      <c r="N12" s="45"/>
      <c r="Y12" s="18" t="b">
        <v>1</v>
      </c>
    </row>
    <row r="13" spans="1:25 1409:1420" ht="30.75" thickBot="1">
      <c r="A13" s="164" t="s">
        <v>79</v>
      </c>
      <c r="B13" s="194" t="s">
        <v>49</v>
      </c>
      <c r="C13" s="76"/>
      <c r="D13" s="288" t="s">
        <v>80</v>
      </c>
      <c r="E13" s="285" t="s">
        <v>81</v>
      </c>
      <c r="F13" s="286"/>
      <c r="G13" s="286"/>
      <c r="H13" s="286"/>
      <c r="I13" s="286"/>
      <c r="J13" s="286"/>
      <c r="K13" s="286"/>
      <c r="L13" s="286"/>
      <c r="M13" s="287"/>
      <c r="N13" s="45"/>
      <c r="R13" s="56" t="s">
        <v>82</v>
      </c>
      <c r="S13" s="57">
        <v>0.25</v>
      </c>
    </row>
    <row r="14" spans="1:25 1409:1420" ht="16.5" thickTop="1">
      <c r="A14" s="88" t="str">
        <f>IF(B13="YES","Distributor/Integrator Name:","")</f>
        <v/>
      </c>
      <c r="B14" s="189"/>
      <c r="C14" s="43"/>
      <c r="D14" s="289"/>
      <c r="E14" s="71" t="s">
        <v>83</v>
      </c>
      <c r="F14" s="16"/>
      <c r="G14" s="20"/>
      <c r="H14" s="20"/>
      <c r="I14" s="20"/>
      <c r="J14" s="20"/>
      <c r="K14" s="20"/>
      <c r="L14" s="20"/>
      <c r="M14" s="166"/>
      <c r="N14" s="45"/>
      <c r="R14" s="56" t="s">
        <v>84</v>
      </c>
      <c r="S14" s="58">
        <v>0.73</v>
      </c>
      <c r="U14" s="56" t="s">
        <v>85</v>
      </c>
      <c r="V14" s="58">
        <v>5</v>
      </c>
      <c r="X14" s="59" t="s">
        <v>86</v>
      </c>
      <c r="Y14" s="60">
        <f>IF(Y8=TRUE,A31,IF(Y9=TRUE,A32,IF(Y12=TRUE,A33,B34)))</f>
        <v>0</v>
      </c>
    </row>
    <row r="15" spans="1:25 1409:1420" ht="18.600000000000001" customHeight="1">
      <c r="A15" s="86"/>
      <c r="B15" s="87"/>
      <c r="C15" s="43"/>
      <c r="D15" s="289"/>
      <c r="E15" s="148" t="s">
        <v>87</v>
      </c>
      <c r="F15" s="29"/>
      <c r="G15" s="30"/>
      <c r="H15" s="30"/>
      <c r="I15" s="30"/>
      <c r="J15" s="30"/>
      <c r="K15" s="30"/>
      <c r="L15" s="30"/>
      <c r="M15" s="167"/>
      <c r="N15" s="45"/>
      <c r="R15" s="56" t="s">
        <v>88</v>
      </c>
      <c r="S15" s="57">
        <v>0.25</v>
      </c>
      <c r="U15" s="56" t="s">
        <v>89</v>
      </c>
      <c r="V15" s="58">
        <v>5</v>
      </c>
      <c r="X15" s="59"/>
      <c r="Y15" s="60"/>
    </row>
    <row r="16" spans="1:25 1409:1420" ht="16.5" thickBot="1">
      <c r="A16" s="77"/>
      <c r="B16" s="27"/>
      <c r="C16" s="43"/>
      <c r="D16" s="290"/>
      <c r="E16" s="147" t="s">
        <v>90</v>
      </c>
      <c r="F16" s="17"/>
      <c r="G16" s="21"/>
      <c r="H16" s="21"/>
      <c r="I16" s="21"/>
      <c r="J16" s="21"/>
      <c r="K16" s="21"/>
      <c r="L16" s="21"/>
      <c r="M16" s="168"/>
      <c r="N16" s="45"/>
      <c r="Q16" s="61"/>
      <c r="R16" s="56" t="s">
        <v>91</v>
      </c>
      <c r="S16" s="62">
        <v>1.1399999999999999</v>
      </c>
    </row>
    <row r="17" spans="1:17" ht="20.25" thickTop="1" thickBot="1">
      <c r="A17" s="176" t="s">
        <v>92</v>
      </c>
      <c r="B17" s="177"/>
      <c r="C17" s="43"/>
      <c r="D17" s="288" t="s">
        <v>93</v>
      </c>
      <c r="E17" s="285" t="s">
        <v>81</v>
      </c>
      <c r="F17" s="286"/>
      <c r="G17" s="286"/>
      <c r="H17" s="286"/>
      <c r="I17" s="286"/>
      <c r="J17" s="286"/>
      <c r="K17" s="286"/>
      <c r="L17" s="286"/>
      <c r="M17" s="287"/>
      <c r="N17" s="45"/>
    </row>
    <row r="18" spans="1:17" ht="15.75">
      <c r="A18" s="256"/>
      <c r="B18" s="257"/>
      <c r="C18" s="43"/>
      <c r="D18" s="289"/>
      <c r="E18" s="71" t="s">
        <v>83</v>
      </c>
      <c r="F18" s="16"/>
      <c r="G18" s="20"/>
      <c r="H18" s="20"/>
      <c r="I18" s="20"/>
      <c r="J18" s="20"/>
      <c r="K18" s="20"/>
      <c r="L18" s="20"/>
      <c r="M18" s="166"/>
      <c r="N18" s="63"/>
    </row>
    <row r="19" spans="1:17" ht="15.75">
      <c r="A19" s="258"/>
      <c r="B19" s="259"/>
      <c r="C19" s="43"/>
      <c r="D19" s="289"/>
      <c r="E19" s="148" t="s">
        <v>87</v>
      </c>
      <c r="F19" s="29"/>
      <c r="G19" s="30"/>
      <c r="H19" s="30"/>
      <c r="I19" s="30"/>
      <c r="J19" s="30"/>
      <c r="K19" s="30"/>
      <c r="L19" s="30"/>
      <c r="M19" s="167"/>
      <c r="N19" s="63"/>
    </row>
    <row r="20" spans="1:17" ht="16.5" thickBot="1">
      <c r="A20" s="258"/>
      <c r="B20" s="259"/>
      <c r="C20" s="43"/>
      <c r="D20" s="290"/>
      <c r="E20" s="147" t="s">
        <v>90</v>
      </c>
      <c r="F20" s="17"/>
      <c r="G20" s="21"/>
      <c r="H20" s="21"/>
      <c r="I20" s="21"/>
      <c r="J20" s="21"/>
      <c r="K20" s="21"/>
      <c r="L20" s="21"/>
      <c r="M20" s="168"/>
      <c r="N20" s="45"/>
    </row>
    <row r="21" spans="1:17" ht="16.5" thickBot="1">
      <c r="A21" s="258"/>
      <c r="B21" s="259"/>
      <c r="C21" s="64"/>
      <c r="D21" s="288" t="s">
        <v>94</v>
      </c>
      <c r="E21" s="285" t="s">
        <v>81</v>
      </c>
      <c r="F21" s="286"/>
      <c r="G21" s="286"/>
      <c r="H21" s="286"/>
      <c r="I21" s="286"/>
      <c r="J21" s="286"/>
      <c r="K21" s="286"/>
      <c r="L21" s="286"/>
      <c r="M21" s="287"/>
      <c r="N21" s="45"/>
    </row>
    <row r="22" spans="1:17" ht="15.75">
      <c r="A22" s="260"/>
      <c r="B22" s="261"/>
      <c r="C22" s="31"/>
      <c r="D22" s="289"/>
      <c r="E22" s="71" t="s">
        <v>83</v>
      </c>
      <c r="F22" s="16"/>
      <c r="G22" s="20"/>
      <c r="H22" s="20"/>
      <c r="I22" s="20"/>
      <c r="J22" s="20"/>
      <c r="K22" s="20"/>
      <c r="L22" s="20"/>
      <c r="M22" s="166"/>
      <c r="N22" s="63"/>
    </row>
    <row r="23" spans="1:17" ht="16.5" thickBot="1">
      <c r="A23" s="154"/>
      <c r="B23" s="155"/>
      <c r="C23" s="31"/>
      <c r="D23" s="289"/>
      <c r="E23" s="148" t="s">
        <v>87</v>
      </c>
      <c r="F23" s="29"/>
      <c r="G23" s="30"/>
      <c r="H23" s="30"/>
      <c r="I23" s="30"/>
      <c r="J23" s="30"/>
      <c r="K23" s="30"/>
      <c r="L23" s="30"/>
      <c r="M23" s="167"/>
      <c r="N23" s="63"/>
      <c r="Q23" s="85"/>
    </row>
    <row r="24" spans="1:17" ht="16.5" thickBot="1">
      <c r="A24" s="195" t="s">
        <v>95</v>
      </c>
      <c r="B24" s="199" t="s">
        <v>96</v>
      </c>
      <c r="C24" s="31"/>
      <c r="D24" s="290"/>
      <c r="E24" s="147" t="s">
        <v>90</v>
      </c>
      <c r="F24" s="17"/>
      <c r="G24" s="21"/>
      <c r="H24" s="21"/>
      <c r="I24" s="21"/>
      <c r="J24" s="21"/>
      <c r="K24" s="21"/>
      <c r="L24" s="21"/>
      <c r="M24" s="168"/>
      <c r="N24" s="45"/>
    </row>
    <row r="25" spans="1:17" ht="16.5" thickBot="1">
      <c r="A25" s="196"/>
      <c r="B25" s="200" t="s">
        <v>97</v>
      </c>
      <c r="C25" s="31"/>
      <c r="D25" s="288" t="s">
        <v>98</v>
      </c>
      <c r="E25" s="285" t="s">
        <v>81</v>
      </c>
      <c r="F25" s="286"/>
      <c r="G25" s="286"/>
      <c r="H25" s="286"/>
      <c r="I25" s="286"/>
      <c r="J25" s="286"/>
      <c r="K25" s="286"/>
      <c r="L25" s="286"/>
      <c r="M25" s="287"/>
      <c r="N25" s="45"/>
    </row>
    <row r="26" spans="1:17" ht="15.75">
      <c r="A26" s="196" t="s">
        <v>99</v>
      </c>
      <c r="B26" s="201" t="s">
        <v>100</v>
      </c>
      <c r="C26" s="31"/>
      <c r="D26" s="289"/>
      <c r="E26" s="71" t="s">
        <v>83</v>
      </c>
      <c r="F26" s="16"/>
      <c r="G26" s="20"/>
      <c r="H26" s="20"/>
      <c r="I26" s="20"/>
      <c r="J26" s="20"/>
      <c r="K26" s="20"/>
      <c r="L26" s="20"/>
      <c r="M26" s="166"/>
      <c r="N26" s="45"/>
    </row>
    <row r="27" spans="1:17" ht="15.75">
      <c r="A27" s="197"/>
      <c r="B27" s="202" t="s">
        <v>101</v>
      </c>
      <c r="C27" s="31"/>
      <c r="D27" s="289"/>
      <c r="E27" s="148" t="s">
        <v>87</v>
      </c>
      <c r="F27" s="29"/>
      <c r="G27" s="30"/>
      <c r="H27" s="30"/>
      <c r="I27" s="30"/>
      <c r="J27" s="30"/>
      <c r="K27" s="30"/>
      <c r="L27" s="30"/>
      <c r="M27" s="167"/>
      <c r="N27" s="45"/>
      <c r="Q27" s="174"/>
    </row>
    <row r="28" spans="1:17" ht="16.5" thickBot="1">
      <c r="A28" s="198"/>
      <c r="B28" s="203" t="s">
        <v>19</v>
      </c>
      <c r="C28" s="28"/>
      <c r="D28" s="290"/>
      <c r="E28" s="147" t="s">
        <v>90</v>
      </c>
      <c r="F28" s="17"/>
      <c r="G28" s="21"/>
      <c r="H28" s="21"/>
      <c r="I28" s="21"/>
      <c r="J28" s="21"/>
      <c r="K28" s="21"/>
      <c r="L28" s="21"/>
      <c r="M28" s="168"/>
      <c r="N28" s="45"/>
    </row>
    <row r="29" spans="1:17" ht="15.75" thickBot="1">
      <c r="A29" s="154"/>
      <c r="B29" s="155"/>
      <c r="C29" s="43"/>
      <c r="D29" s="288" t="s">
        <v>102</v>
      </c>
      <c r="E29" s="285" t="s">
        <v>81</v>
      </c>
      <c r="F29" s="286"/>
      <c r="G29" s="286"/>
      <c r="H29" s="286"/>
      <c r="I29" s="286"/>
      <c r="J29" s="286"/>
      <c r="K29" s="286"/>
      <c r="L29" s="286"/>
      <c r="M29" s="287"/>
      <c r="N29" s="45"/>
    </row>
    <row r="30" spans="1:17" ht="15.75" customHeight="1">
      <c r="A30" s="204" t="s">
        <v>103</v>
      </c>
      <c r="B30" s="192" t="s">
        <v>49</v>
      </c>
      <c r="C30" s="43"/>
      <c r="D30" s="289"/>
      <c r="E30" s="71" t="s">
        <v>83</v>
      </c>
      <c r="F30" s="16"/>
      <c r="G30" s="20"/>
      <c r="H30" s="20"/>
      <c r="I30" s="20"/>
      <c r="J30" s="20"/>
      <c r="K30" s="20"/>
      <c r="L30" s="20"/>
      <c r="M30" s="166"/>
      <c r="N30" s="45"/>
    </row>
    <row r="31" spans="1:17" ht="15.75" customHeight="1">
      <c r="A31" s="205" t="s">
        <v>104</v>
      </c>
      <c r="B31" s="193"/>
      <c r="C31" s="43"/>
      <c r="D31" s="289"/>
      <c r="E31" s="148" t="s">
        <v>87</v>
      </c>
      <c r="F31" s="29"/>
      <c r="G31" s="30"/>
      <c r="H31" s="30"/>
      <c r="I31" s="30"/>
      <c r="J31" s="30"/>
      <c r="K31" s="30"/>
      <c r="L31" s="30"/>
      <c r="M31" s="167"/>
      <c r="N31" s="45"/>
    </row>
    <row r="32" spans="1:17" ht="15.75" thickBot="1">
      <c r="A32" s="207" t="s">
        <v>105</v>
      </c>
      <c r="B32" s="262"/>
      <c r="C32" s="43"/>
      <c r="D32" s="290"/>
      <c r="E32" s="147" t="s">
        <v>90</v>
      </c>
      <c r="F32" s="17"/>
      <c r="G32" s="21"/>
      <c r="H32" s="21"/>
      <c r="I32" s="21"/>
      <c r="J32" s="21"/>
      <c r="K32" s="21"/>
      <c r="L32" s="21"/>
      <c r="M32" s="168"/>
      <c r="N32" s="45"/>
    </row>
    <row r="33" spans="1:14" ht="15.75" thickBot="1">
      <c r="A33" s="190"/>
      <c r="B33" s="263"/>
      <c r="C33" s="43"/>
      <c r="D33" s="288" t="s">
        <v>106</v>
      </c>
      <c r="E33" s="285" t="s">
        <v>81</v>
      </c>
      <c r="F33" s="286"/>
      <c r="G33" s="286"/>
      <c r="H33" s="286"/>
      <c r="I33" s="286"/>
      <c r="J33" s="286"/>
      <c r="K33" s="286"/>
      <c r="L33" s="286"/>
      <c r="M33" s="287"/>
      <c r="N33" s="45"/>
    </row>
    <row r="34" spans="1:14" ht="16.5" thickBot="1">
      <c r="A34" s="191"/>
      <c r="B34" s="264"/>
      <c r="C34" s="67"/>
      <c r="D34" s="289"/>
      <c r="E34" s="71" t="s">
        <v>83</v>
      </c>
      <c r="F34" s="16"/>
      <c r="G34" s="20"/>
      <c r="H34" s="20"/>
      <c r="I34" s="20"/>
      <c r="J34" s="20"/>
      <c r="K34" s="20"/>
      <c r="L34" s="20"/>
      <c r="M34" s="166"/>
      <c r="N34" s="45"/>
    </row>
    <row r="35" spans="1:14" ht="16.5" thickTop="1">
      <c r="A35" s="65"/>
      <c r="C35" s="67"/>
      <c r="D35" s="289"/>
      <c r="E35" s="148" t="s">
        <v>87</v>
      </c>
      <c r="F35" s="29"/>
      <c r="G35" s="30"/>
      <c r="H35" s="30"/>
      <c r="I35" s="30"/>
      <c r="J35" s="30"/>
      <c r="K35" s="30"/>
      <c r="L35" s="30"/>
      <c r="M35" s="167"/>
      <c r="N35" s="45"/>
    </row>
    <row r="36" spans="1:14" ht="16.5" thickBot="1">
      <c r="A36" s="78"/>
      <c r="B36" s="67"/>
      <c r="C36" s="32"/>
      <c r="D36" s="290"/>
      <c r="E36" s="147" t="s">
        <v>90</v>
      </c>
      <c r="F36" s="17"/>
      <c r="G36" s="21"/>
      <c r="H36" s="21"/>
      <c r="I36" s="21"/>
      <c r="J36" s="21"/>
      <c r="K36" s="21"/>
      <c r="L36" s="21"/>
      <c r="M36" s="168"/>
      <c r="N36" s="45"/>
    </row>
    <row r="37" spans="1:14" ht="15.6" customHeight="1" thickBot="1">
      <c r="A37" s="65"/>
      <c r="C37" s="32"/>
      <c r="D37" s="288" t="s">
        <v>107</v>
      </c>
      <c r="E37" s="285" t="s">
        <v>81</v>
      </c>
      <c r="F37" s="286"/>
      <c r="G37" s="286"/>
      <c r="H37" s="286"/>
      <c r="I37" s="286"/>
      <c r="J37" s="286"/>
      <c r="K37" s="286"/>
      <c r="L37" s="286"/>
      <c r="M37" s="287"/>
      <c r="N37" s="45"/>
    </row>
    <row r="38" spans="1:14" ht="15.75" customHeight="1" thickTop="1">
      <c r="A38" s="250" t="s">
        <v>108</v>
      </c>
      <c r="B38" s="251"/>
      <c r="C38" s="32"/>
      <c r="D38" s="289"/>
      <c r="E38" s="71" t="s">
        <v>83</v>
      </c>
      <c r="F38" s="16"/>
      <c r="G38" s="20"/>
      <c r="H38" s="20"/>
      <c r="I38" s="20"/>
      <c r="J38" s="20"/>
      <c r="K38" s="20"/>
      <c r="L38" s="20"/>
      <c r="M38" s="166"/>
      <c r="N38" s="45"/>
    </row>
    <row r="39" spans="1:14" ht="15.75" customHeight="1">
      <c r="A39" s="252"/>
      <c r="B39" s="253"/>
      <c r="C39" s="32"/>
      <c r="D39" s="289"/>
      <c r="E39" s="148" t="s">
        <v>87</v>
      </c>
      <c r="F39" s="29"/>
      <c r="G39" s="30"/>
      <c r="H39" s="30"/>
      <c r="I39" s="30"/>
      <c r="J39" s="30"/>
      <c r="K39" s="30"/>
      <c r="L39" s="30"/>
      <c r="M39" s="167"/>
      <c r="N39" s="45"/>
    </row>
    <row r="40" spans="1:14" ht="16.5" customHeight="1" thickBot="1">
      <c r="A40" s="295"/>
      <c r="B40" s="296"/>
      <c r="C40" s="32"/>
      <c r="D40" s="290"/>
      <c r="E40" s="147" t="s">
        <v>90</v>
      </c>
      <c r="F40" s="17"/>
      <c r="G40" s="21"/>
      <c r="H40" s="21"/>
      <c r="I40" s="21"/>
      <c r="J40" s="21"/>
      <c r="K40" s="21"/>
      <c r="L40" s="21"/>
      <c r="M40" s="168"/>
      <c r="N40" s="45"/>
    </row>
    <row r="41" spans="1:14" ht="16.5" thickBot="1">
      <c r="A41" s="297"/>
      <c r="B41" s="298"/>
      <c r="C41" s="33"/>
      <c r="D41" s="169"/>
      <c r="E41" s="170"/>
      <c r="F41" s="170"/>
      <c r="G41" s="170"/>
      <c r="H41" s="170"/>
      <c r="I41" s="170"/>
      <c r="J41" s="170"/>
      <c r="K41" s="171" t="s">
        <v>109</v>
      </c>
      <c r="L41" s="172">
        <f>'KMT GP End Mill Quote Form'!Y69</f>
        <v>0</v>
      </c>
      <c r="M41" s="173" t="str">
        <f>IF(B24="CANADA"," (CAD)"," (USD)")</f>
        <v xml:space="preserve"> (USD)</v>
      </c>
      <c r="N41" s="45"/>
    </row>
    <row r="42" spans="1:14" ht="16.5" customHeight="1" thickTop="1" thickBot="1">
      <c r="A42" s="297"/>
      <c r="B42" s="298"/>
      <c r="C42" s="43"/>
      <c r="N42" s="45"/>
    </row>
    <row r="43" spans="1:14" ht="21" thickBot="1">
      <c r="A43" s="297"/>
      <c r="B43" s="298"/>
      <c r="C43" s="43"/>
      <c r="D43" s="274" t="s">
        <v>110</v>
      </c>
      <c r="E43" s="275"/>
      <c r="F43" s="275"/>
      <c r="G43" s="275"/>
      <c r="H43" s="275"/>
      <c r="I43" s="275"/>
      <c r="J43" s="275"/>
      <c r="K43" s="275"/>
      <c r="L43" s="275"/>
      <c r="M43" s="276"/>
      <c r="N43" s="45"/>
    </row>
    <row r="44" spans="1:14" ht="15.75" customHeight="1">
      <c r="A44" s="297"/>
      <c r="B44" s="298"/>
      <c r="C44" s="43"/>
      <c r="D44" s="312" t="s">
        <v>111</v>
      </c>
      <c r="E44" s="313"/>
      <c r="F44" s="313"/>
      <c r="G44" s="313"/>
      <c r="H44" s="313"/>
      <c r="I44" s="313"/>
      <c r="J44" s="313"/>
      <c r="K44" s="313"/>
      <c r="L44" s="313"/>
      <c r="M44" s="314"/>
      <c r="N44" s="63"/>
    </row>
    <row r="45" spans="1:14" ht="15.75" customHeight="1">
      <c r="A45" s="297"/>
      <c r="B45" s="298"/>
      <c r="C45" s="43"/>
      <c r="D45" s="315"/>
      <c r="E45" s="316"/>
      <c r="F45" s="316"/>
      <c r="G45" s="316"/>
      <c r="H45" s="316"/>
      <c r="I45" s="316"/>
      <c r="J45" s="316"/>
      <c r="K45" s="316"/>
      <c r="L45" s="316"/>
      <c r="M45" s="317"/>
      <c r="N45" s="45"/>
    </row>
    <row r="46" spans="1:14" ht="15" customHeight="1" thickBot="1">
      <c r="A46" s="299"/>
      <c r="B46" s="300"/>
      <c r="C46" s="43"/>
      <c r="D46" s="315"/>
      <c r="E46" s="316"/>
      <c r="F46" s="316"/>
      <c r="G46" s="316"/>
      <c r="H46" s="316"/>
      <c r="I46" s="316"/>
      <c r="J46" s="316"/>
      <c r="K46" s="316"/>
      <c r="L46" s="316"/>
      <c r="M46" s="317"/>
      <c r="N46" s="45"/>
    </row>
    <row r="47" spans="1:14" ht="57.75" customHeight="1" thickTop="1" thickBot="1">
      <c r="A47" s="79"/>
      <c r="B47" s="73"/>
      <c r="C47" s="43"/>
      <c r="D47" s="318"/>
      <c r="E47" s="319"/>
      <c r="F47" s="319"/>
      <c r="G47" s="319"/>
      <c r="H47" s="319"/>
      <c r="I47" s="319"/>
      <c r="J47" s="319"/>
      <c r="K47" s="319"/>
      <c r="L47" s="319"/>
      <c r="M47" s="320"/>
      <c r="N47" s="45"/>
    </row>
    <row r="48" spans="1:14" ht="15" customHeight="1" thickBot="1">
      <c r="A48" s="65"/>
      <c r="C48" s="4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45"/>
    </row>
    <row r="49" spans="1:14" ht="33.75" thickBot="1">
      <c r="A49" s="281" t="s">
        <v>112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3"/>
      <c r="N49" s="45"/>
    </row>
    <row r="50" spans="1:14" ht="45" customHeight="1">
      <c r="A50" s="321" t="s">
        <v>113</v>
      </c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74"/>
      <c r="N50" s="45"/>
    </row>
    <row r="51" spans="1:14" ht="15" thickBot="1">
      <c r="A51" s="66"/>
      <c r="B51" s="80"/>
      <c r="C51" s="80"/>
      <c r="D51" s="80"/>
      <c r="E51" s="81"/>
      <c r="F51" s="80"/>
      <c r="G51" s="80"/>
      <c r="H51" s="80"/>
      <c r="I51" s="80"/>
      <c r="J51" s="80"/>
      <c r="K51" s="80"/>
      <c r="L51" s="80"/>
      <c r="M51" s="69"/>
      <c r="N51" s="70"/>
    </row>
    <row r="52" spans="1:14" ht="20.25">
      <c r="A52" s="19"/>
      <c r="B52" s="44"/>
      <c r="C52" s="43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4" ht="20.25">
      <c r="A53" s="44"/>
      <c r="B53" s="44"/>
      <c r="C53" s="43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4" ht="20.25">
      <c r="A54" s="303"/>
      <c r="B54" s="303"/>
      <c r="C54" s="43"/>
      <c r="D54" s="2"/>
      <c r="E54" s="2"/>
      <c r="F54" s="2"/>
      <c r="G54" s="2"/>
      <c r="H54" s="2"/>
      <c r="I54" s="2"/>
      <c r="J54" s="2"/>
      <c r="K54" s="2"/>
      <c r="L54" s="2"/>
      <c r="M54" s="2"/>
    </row>
  </sheetData>
  <sheetProtection algorithmName="SHA-512" hashValue="eV0kcux538jcuozcsM+VcHHLweup+ywN0QPbqrAaDthDIZf63H7DFweQrDg6YZlJLkU/cbnAcSpxs64ESEVFZg==" saltValue="OF10+vzMOh030ORNttBxvg==" spinCount="100000" sheet="1" objects="1" scenarios="1"/>
  <mergeCells count="46">
    <mergeCell ref="A1:K1"/>
    <mergeCell ref="A54:B54"/>
    <mergeCell ref="G6:H6"/>
    <mergeCell ref="G8:H8"/>
    <mergeCell ref="D6:F6"/>
    <mergeCell ref="D8:F8"/>
    <mergeCell ref="D44:M47"/>
    <mergeCell ref="A50:L50"/>
    <mergeCell ref="D10:E10"/>
    <mergeCell ref="D11:E11"/>
    <mergeCell ref="D17:D20"/>
    <mergeCell ref="D21:D24"/>
    <mergeCell ref="E17:M17"/>
    <mergeCell ref="H11:I11"/>
    <mergeCell ref="J11:K11"/>
    <mergeCell ref="A3:M3"/>
    <mergeCell ref="A49:M49"/>
    <mergeCell ref="BBE9:BBP9"/>
    <mergeCell ref="E13:M13"/>
    <mergeCell ref="E21:M21"/>
    <mergeCell ref="D13:D16"/>
    <mergeCell ref="D37:D40"/>
    <mergeCell ref="E37:M37"/>
    <mergeCell ref="D29:D32"/>
    <mergeCell ref="D33:D36"/>
    <mergeCell ref="E29:M29"/>
    <mergeCell ref="E33:M33"/>
    <mergeCell ref="D25:D28"/>
    <mergeCell ref="E25:M25"/>
    <mergeCell ref="L11:M11"/>
    <mergeCell ref="F11:G11"/>
    <mergeCell ref="A40:B46"/>
    <mergeCell ref="G7:M7"/>
    <mergeCell ref="D7:F7"/>
    <mergeCell ref="D5:M5"/>
    <mergeCell ref="D43:M43"/>
    <mergeCell ref="J10:M10"/>
    <mergeCell ref="F10:I10"/>
    <mergeCell ref="A38:B39"/>
    <mergeCell ref="D12:E12"/>
    <mergeCell ref="A18:B18"/>
    <mergeCell ref="A19:B19"/>
    <mergeCell ref="A20:B20"/>
    <mergeCell ref="A21:B21"/>
    <mergeCell ref="A22:B22"/>
    <mergeCell ref="B32:B34"/>
  </mergeCells>
  <conditionalFormatting sqref="A14">
    <cfRule type="containsText" dxfId="10" priority="5" operator="containsText" text="DISTRIBUTOR">
      <formula>NOT(ISERROR(SEARCH("DISTRIBUTOR",A14)))</formula>
    </cfRule>
  </conditionalFormatting>
  <conditionalFormatting sqref="B13 B30">
    <cfRule type="containsBlanks" dxfId="9" priority="14">
      <formula>LEN(TRIM(B13))=0</formula>
    </cfRule>
  </conditionalFormatting>
  <conditionalFormatting sqref="B14">
    <cfRule type="expression" dxfId="8" priority="4">
      <formula>$B$13="YES"</formula>
    </cfRule>
  </conditionalFormatting>
  <conditionalFormatting sqref="B31">
    <cfRule type="expression" dxfId="7" priority="11">
      <formula>AND(B30="UPS COLLECT",B31="")</formula>
    </cfRule>
  </conditionalFormatting>
  <conditionalFormatting sqref="D7">
    <cfRule type="expression" dxfId="6" priority="1">
      <formula>$G$6="SI"</formula>
    </cfRule>
  </conditionalFormatting>
  <conditionalFormatting sqref="G6">
    <cfRule type="containsBlanks" dxfId="5" priority="2">
      <formula>LEN(TRIM(G6))=0</formula>
    </cfRule>
  </conditionalFormatting>
  <conditionalFormatting sqref="G7">
    <cfRule type="expression" dxfId="4" priority="6">
      <formula>$G$6="SI"</formula>
    </cfRule>
  </conditionalFormatting>
  <conditionalFormatting sqref="G8">
    <cfRule type="containsBlanks" dxfId="3" priority="3">
      <formula>LEN(TRIM(G8))=0</formula>
    </cfRule>
  </conditionalFormatting>
  <dataValidations xWindow="355" yWindow="568" count="10">
    <dataValidation allowBlank="1" showErrorMessage="1" promptTitle="Return Shipping Method:" prompt="How would you like us to return the reground drills, please make a selection of these UPS methods; Regular-Ground Service, 2nd Day Air, or Next Day Air?" sqref="A31" xr:uid="{3AC98927-C9A0-4CE8-ADF9-605718EC788B}"/>
    <dataValidation type="list" showInputMessage="1" showErrorMessage="1" promptTitle="Select Reconditioning Ship To" sqref="C35 C21 B36" xr:uid="{8676B8BA-4433-4578-AE60-563FD1F86BC9}">
      <formula1>"SELECT ONE,CANADA,MISSOURI,PENNSYLVANIA"</formula1>
    </dataValidation>
    <dataValidation allowBlank="1" showErrorMessage="1" sqref="B5:B9 A32:A34" xr:uid="{77606680-5637-471B-820D-D208523B53B5}"/>
    <dataValidation allowBlank="1" showErrorMessage="1" prompt="How would you like us to return the reground drills, please make a selection of these UPS methods; Regular-Ground Service, 2nd Day Air, or Next Day Air?" sqref="A30" xr:uid="{4C252442-3EF5-42DF-8D45-0CA11CD4D00C}"/>
    <dataValidation type="whole" allowBlank="1" showErrorMessage="1" errorTitle="Must be a Whole Number!!" error="Must be a Whole Number!!" promptTitle="Must be a Whole Number!!" prompt="Must be a Whole Number!!" sqref="F34:M36 F14:M16 F18:M20 F22:M24 F26:M28 F30:M32 F38:M40" xr:uid="{CE7099EC-E02F-4F66-A57B-08A51673913A}">
      <formula1>0</formula1>
      <formula2>99999</formula2>
    </dataValidation>
    <dataValidation type="textLength" allowBlank="1" showErrorMessage="1" errorTitle="SAP Acct# 8 Digits" promptTitle="Customer Acct Number:" prompt="If you know what your Kennametal Acct# is, please enter it here." sqref="B11" xr:uid="{291429C1-1B12-496F-95BC-193BDDF7465A}">
      <formula1>8</formula1>
      <formula2>8</formula2>
    </dataValidation>
    <dataValidation type="decimal" showErrorMessage="1" prompt="Enter the functional discount (if known) assigned the the SAP Account Number above." sqref="B16" xr:uid="{0EA511F3-9CB8-485A-8E7D-9924D3DB8E12}">
      <formula1>0</formula1>
      <formula2>0.25</formula2>
    </dataValidation>
    <dataValidation type="list" allowBlank="1" showInputMessage="1" showErrorMessage="1" sqref="B30" xr:uid="{3131C678-C9D1-4CBB-944C-8EC6FBAC7D02}">
      <formula1>"SELECCIONE UNO, UPS TERRESTRE, UPS SIGUIENTE DIA AEREO, UPS RECOLECCION, OTRO"</formula1>
    </dataValidation>
    <dataValidation type="list" allowBlank="1" showInputMessage="1" showErrorMessage="1" errorTitle="Must be YES -or- NO" sqref="B13" xr:uid="{01BA0CCF-9732-4F5A-891E-630D7833A6DE}">
      <formula1>"SELECCIONE UNO, SI,NO"</formula1>
    </dataValidation>
    <dataValidation type="list" allowBlank="1" showInputMessage="1" showErrorMessage="1" sqref="G6:H6 G8:H8" xr:uid="{963866A0-86C7-45CD-B2C3-F7FCF1BEF12E}">
      <formula1>"SELECCIONE UNO, SI,NO"</formula1>
    </dataValidation>
  </dataValidations>
  <printOptions horizontalCentered="1" verticalCentered="1"/>
  <pageMargins left="0.2" right="0.2" top="0.75" bottom="0.75" header="0.3" footer="0.3"/>
  <pageSetup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00A08-EEBF-4C65-BDEB-923222B409EF}">
  <sheetPr codeName="Sheet3"/>
  <dimension ref="A1:Q169"/>
  <sheetViews>
    <sheetView topLeftCell="D11" zoomScaleNormal="100" workbookViewId="0">
      <selection activeCell="D11" sqref="D11"/>
    </sheetView>
  </sheetViews>
  <sheetFormatPr defaultColWidth="8.85546875" defaultRowHeight="12"/>
  <cols>
    <col min="1" max="3" width="8.85546875" style="135"/>
    <col min="4" max="4" width="62.140625" style="135" bestFit="1" customWidth="1"/>
    <col min="5" max="5" width="14.42578125" style="135" bestFit="1" customWidth="1"/>
    <col min="6" max="8" width="14.42578125" style="135" customWidth="1"/>
    <col min="9" max="9" width="19.7109375" style="135" customWidth="1"/>
    <col min="10" max="10" width="10.5703125" style="135" bestFit="1" customWidth="1"/>
    <col min="11" max="11" width="11.85546875" style="135" bestFit="1" customWidth="1"/>
    <col min="12" max="14" width="11.85546875" style="135" customWidth="1"/>
    <col min="15" max="15" width="9" style="135" bestFit="1" customWidth="1"/>
    <col min="16" max="16384" width="8.85546875" style="135"/>
  </cols>
  <sheetData>
    <row r="1" spans="1:17" ht="12.75">
      <c r="C1" s="135" t="s">
        <v>114</v>
      </c>
      <c r="D1" s="135" t="s">
        <v>115</v>
      </c>
      <c r="E1" s="129" t="s">
        <v>116</v>
      </c>
      <c r="F1" s="130" t="s">
        <v>117</v>
      </c>
      <c r="G1" s="131" t="s">
        <v>118</v>
      </c>
      <c r="H1" s="126" t="s">
        <v>119</v>
      </c>
      <c r="I1" s="143" t="s">
        <v>120</v>
      </c>
      <c r="J1" s="144" t="s">
        <v>121</v>
      </c>
      <c r="K1" s="143" t="s">
        <v>122</v>
      </c>
      <c r="L1" s="143" t="s">
        <v>123</v>
      </c>
      <c r="M1" s="143" t="s">
        <v>124</v>
      </c>
      <c r="N1" s="143" t="s">
        <v>125</v>
      </c>
      <c r="O1" s="144" t="s">
        <v>126</v>
      </c>
      <c r="Q1" s="135" t="str">
        <f>'KMT GP End Mill Recon Form'!B24</f>
        <v>Kennametal Inc. (Reconditioning Svc)</v>
      </c>
    </row>
    <row r="2" spans="1:17" ht="24">
      <c r="A2" s="135">
        <f t="shared" ref="A2:A33" si="0">IF(O2&gt;0,1,0)</f>
        <v>0</v>
      </c>
      <c r="B2" s="135">
        <f>IF(A2&gt;0,SUM(A$2:A2),0)*10</f>
        <v>0</v>
      </c>
      <c r="C2" s="135">
        <v>3381723</v>
      </c>
      <c r="D2" s="135" t="s">
        <v>127</v>
      </c>
      <c r="E2" s="136" t="s">
        <v>128</v>
      </c>
      <c r="F2" s="136" t="s">
        <v>129</v>
      </c>
      <c r="G2" s="136" t="s">
        <v>73</v>
      </c>
      <c r="H2" s="138" t="s">
        <v>130</v>
      </c>
      <c r="I2" s="137" t="s">
        <v>131</v>
      </c>
      <c r="J2" s="139">
        <f>'KMT GP End Mill Recon Form'!F15</f>
        <v>0</v>
      </c>
      <c r="K2" s="135">
        <f t="shared" ref="K2:K33" si="1">IF(J2&gt;=100,100,IF(J2&gt;=75,75,IF(J2&gt;=50,50,IF(J2&gt;=25,25,IF(J2&gt;=5,5,IF(J2&gt;=1,1,0))))))</f>
        <v>0</v>
      </c>
      <c r="L2" s="135">
        <f>IFERROR(ROUND((IF($Q$1="CANADA",VLOOKUP(C2&amp;"-"&amp;K2,pricing!I:K,3,FALSE),VLOOKUP(C2&amp;"-"&amp;K2,pricing!I:J,2,FALSE))*J2),2),0)</f>
        <v>0</v>
      </c>
      <c r="M2" s="135">
        <f>ROUND(L2*VLOOKUP(I2,pricing!M:N,2,FALSE),2)</f>
        <v>0</v>
      </c>
      <c r="N2" s="135">
        <f>IF('KMT GP End Mill Recon Form'!$G$6="yes",IF($Q$1="CANADA",pricing!$R$2 *J2,pricing!$Q$2 *J2),0)</f>
        <v>0</v>
      </c>
      <c r="O2" s="135">
        <f t="shared" ref="O2:O33" si="2">M2+N2</f>
        <v>0</v>
      </c>
    </row>
    <row r="3" spans="1:17" ht="24">
      <c r="A3" s="135">
        <f t="shared" si="0"/>
        <v>0</v>
      </c>
      <c r="B3" s="135">
        <f>IF(A3&gt;0,SUM(A$2:A3),0)*10</f>
        <v>0</v>
      </c>
      <c r="C3" s="135">
        <v>3381724</v>
      </c>
      <c r="D3" s="135" t="s">
        <v>132</v>
      </c>
      <c r="E3" s="136" t="s">
        <v>128</v>
      </c>
      <c r="F3" s="136" t="s">
        <v>129</v>
      </c>
      <c r="G3" s="136" t="s">
        <v>73</v>
      </c>
      <c r="H3" s="138" t="s">
        <v>133</v>
      </c>
      <c r="I3" s="137" t="s">
        <v>131</v>
      </c>
      <c r="J3" s="139">
        <f>'KMT GP End Mill Recon Form'!G15</f>
        <v>0</v>
      </c>
      <c r="K3" s="135">
        <f t="shared" si="1"/>
        <v>0</v>
      </c>
      <c r="L3" s="135">
        <f>IFERROR(ROUND((IF($Q$1="CANADA",VLOOKUP(C3&amp;"-"&amp;K3,pricing!I:K,3,FALSE),VLOOKUP(C3&amp;"-"&amp;K3,pricing!I:J,2,FALSE))*J3),2),0)</f>
        <v>0</v>
      </c>
      <c r="M3" s="135">
        <f>ROUND(L3*VLOOKUP(I3,pricing!M:N,2,FALSE),2)</f>
        <v>0</v>
      </c>
      <c r="N3" s="135">
        <f>IF('KMT GP End Mill Recon Form'!$G$6="yes",IF($Q$1="CANADA",pricing!$R$2 *J3,pricing!$Q$2 *J3),0)</f>
        <v>0</v>
      </c>
      <c r="O3" s="135">
        <f t="shared" si="2"/>
        <v>0</v>
      </c>
    </row>
    <row r="4" spans="1:17" ht="24">
      <c r="A4" s="135">
        <f t="shared" si="0"/>
        <v>0</v>
      </c>
      <c r="B4" s="135">
        <f>IF(A4&gt;0,SUM(A$2:A4),0)*10</f>
        <v>0</v>
      </c>
      <c r="C4" s="135">
        <v>3381890</v>
      </c>
      <c r="D4" s="135" t="s">
        <v>134</v>
      </c>
      <c r="E4" s="136" t="s">
        <v>128</v>
      </c>
      <c r="F4" s="136" t="s">
        <v>129</v>
      </c>
      <c r="G4" s="136" t="s">
        <v>74</v>
      </c>
      <c r="H4" s="138" t="s">
        <v>130</v>
      </c>
      <c r="I4" s="137" t="s">
        <v>131</v>
      </c>
      <c r="J4" s="139">
        <f>'KMT GP End Mill Recon Form'!H15</f>
        <v>0</v>
      </c>
      <c r="K4" s="135">
        <f t="shared" si="1"/>
        <v>0</v>
      </c>
      <c r="L4" s="135">
        <f>IFERROR(ROUND((IF($Q$1="CANADA",VLOOKUP(C4&amp;"-"&amp;K4,pricing!I:K,3,FALSE),VLOOKUP(C4&amp;"-"&amp;K4,pricing!I:J,2,FALSE))*J4),2),0)</f>
        <v>0</v>
      </c>
      <c r="M4" s="135">
        <f>ROUND(L4*VLOOKUP(I4,pricing!M:N,2,FALSE),2)</f>
        <v>0</v>
      </c>
      <c r="N4" s="135">
        <f>IF('KMT GP End Mill Recon Form'!$G$6="yes",IF($Q$1="CANADA",pricing!$R$2 *J4,pricing!$Q$2 *J4),0)</f>
        <v>0</v>
      </c>
      <c r="O4" s="135">
        <f t="shared" si="2"/>
        <v>0</v>
      </c>
    </row>
    <row r="5" spans="1:17" ht="24">
      <c r="A5" s="135">
        <f t="shared" si="0"/>
        <v>0</v>
      </c>
      <c r="B5" s="135">
        <f>IF(A5&gt;0,SUM(A$2:A5),0)*10</f>
        <v>0</v>
      </c>
      <c r="C5" s="135">
        <v>3381954</v>
      </c>
      <c r="D5" s="135" t="s">
        <v>135</v>
      </c>
      <c r="E5" s="136" t="s">
        <v>128</v>
      </c>
      <c r="F5" s="136" t="s">
        <v>129</v>
      </c>
      <c r="G5" s="136" t="s">
        <v>74</v>
      </c>
      <c r="H5" s="138" t="s">
        <v>133</v>
      </c>
      <c r="I5" s="137" t="s">
        <v>131</v>
      </c>
      <c r="J5" s="139">
        <f>'KMT GP End Mill Recon Form'!I15</f>
        <v>0</v>
      </c>
      <c r="K5" s="135">
        <f t="shared" si="1"/>
        <v>0</v>
      </c>
      <c r="L5" s="135">
        <f>IFERROR(ROUND((IF($Q$1="CANADA",VLOOKUP(C5&amp;"-"&amp;K5,pricing!I:K,3,FALSE),VLOOKUP(C5&amp;"-"&amp;K5,pricing!I:J,2,FALSE))*J5),2),0)</f>
        <v>0</v>
      </c>
      <c r="M5" s="135">
        <f>ROUND(L5*VLOOKUP(I5,pricing!M:N,2,FALSE),2)</f>
        <v>0</v>
      </c>
      <c r="N5" s="135">
        <f>IF('KMT GP End Mill Recon Form'!$G$6="yes",IF($Q$1="CANADA",pricing!$R$2 *J5,pricing!$Q$2 *J5),0)</f>
        <v>0</v>
      </c>
      <c r="O5" s="135">
        <f t="shared" si="2"/>
        <v>0</v>
      </c>
    </row>
    <row r="6" spans="1:17" ht="24">
      <c r="A6" s="135">
        <f t="shared" si="0"/>
        <v>0</v>
      </c>
      <c r="B6" s="135">
        <f>IF(A6&gt;0,SUM(A$2:A6),0)*10</f>
        <v>0</v>
      </c>
      <c r="C6" s="135">
        <v>3381967</v>
      </c>
      <c r="D6" s="135" t="s">
        <v>136</v>
      </c>
      <c r="E6" s="136" t="s">
        <v>128</v>
      </c>
      <c r="F6" s="136" t="s">
        <v>137</v>
      </c>
      <c r="G6" s="136" t="s">
        <v>73</v>
      </c>
      <c r="H6" s="138" t="s">
        <v>130</v>
      </c>
      <c r="I6" s="137" t="s">
        <v>131</v>
      </c>
      <c r="J6" s="139">
        <f>'KMT GP End Mill Recon Form'!J15</f>
        <v>0</v>
      </c>
      <c r="K6" s="135">
        <f t="shared" si="1"/>
        <v>0</v>
      </c>
      <c r="L6" s="135">
        <f>IFERROR(ROUND((IF($Q$1="CANADA",VLOOKUP(C6&amp;"-"&amp;K6,pricing!I:K,3,FALSE),VLOOKUP(C6&amp;"-"&amp;K6,pricing!I:J,2,FALSE))*J6),2),0)</f>
        <v>0</v>
      </c>
      <c r="M6" s="135">
        <f>ROUND(L6*VLOOKUP(I6,pricing!M:N,2,FALSE),2)</f>
        <v>0</v>
      </c>
      <c r="N6" s="135">
        <f>IF('KMT GP End Mill Recon Form'!$G$6="yes",IF($Q$1="CANADA",pricing!$R$2 *J6,pricing!$Q$2 *J6),0)</f>
        <v>0</v>
      </c>
      <c r="O6" s="135">
        <f t="shared" si="2"/>
        <v>0</v>
      </c>
    </row>
    <row r="7" spans="1:17" ht="24">
      <c r="A7" s="135">
        <f t="shared" si="0"/>
        <v>0</v>
      </c>
      <c r="B7" s="135">
        <f>IF(A7&gt;0,SUM(A$2:A7),0)*10</f>
        <v>0</v>
      </c>
      <c r="C7" s="135">
        <v>3381987</v>
      </c>
      <c r="D7" s="135" t="s">
        <v>138</v>
      </c>
      <c r="E7" s="136" t="s">
        <v>128</v>
      </c>
      <c r="F7" s="136" t="s">
        <v>137</v>
      </c>
      <c r="G7" s="136" t="s">
        <v>73</v>
      </c>
      <c r="H7" s="138" t="s">
        <v>133</v>
      </c>
      <c r="I7" s="137" t="s">
        <v>131</v>
      </c>
      <c r="J7" s="139">
        <f>'KMT GP End Mill Recon Form'!K15</f>
        <v>0</v>
      </c>
      <c r="K7" s="135">
        <f t="shared" si="1"/>
        <v>0</v>
      </c>
      <c r="L7" s="135">
        <f>IFERROR(ROUND((IF($Q$1="CANADA",VLOOKUP(C7&amp;"-"&amp;K7,pricing!I:K,3,FALSE),VLOOKUP(C7&amp;"-"&amp;K7,pricing!I:J,2,FALSE))*J7),2),0)</f>
        <v>0</v>
      </c>
      <c r="M7" s="135">
        <f>ROUND(L7*VLOOKUP(I7,pricing!M:N,2,FALSE),2)</f>
        <v>0</v>
      </c>
      <c r="N7" s="135">
        <f>IF('KMT GP End Mill Recon Form'!$G$6="yes",IF($Q$1="CANADA",pricing!$R$2 *J7,pricing!$Q$2 *J7),0)</f>
        <v>0</v>
      </c>
      <c r="O7" s="135">
        <f t="shared" si="2"/>
        <v>0</v>
      </c>
    </row>
    <row r="8" spans="1:17" ht="24">
      <c r="A8" s="135">
        <f t="shared" si="0"/>
        <v>0</v>
      </c>
      <c r="B8" s="135">
        <f>IF(A8&gt;0,SUM(A$2:A8),0)*10</f>
        <v>0</v>
      </c>
      <c r="C8" s="135">
        <v>3381996</v>
      </c>
      <c r="D8" s="135" t="s">
        <v>139</v>
      </c>
      <c r="E8" s="136" t="s">
        <v>128</v>
      </c>
      <c r="F8" s="136" t="s">
        <v>137</v>
      </c>
      <c r="G8" s="136" t="s">
        <v>74</v>
      </c>
      <c r="H8" s="138" t="s">
        <v>130</v>
      </c>
      <c r="I8" s="137" t="s">
        <v>131</v>
      </c>
      <c r="J8" s="139">
        <f>'KMT GP End Mill Recon Form'!L15</f>
        <v>0</v>
      </c>
      <c r="K8" s="135">
        <f t="shared" si="1"/>
        <v>0</v>
      </c>
      <c r="L8" s="135">
        <f>IFERROR(ROUND((IF($Q$1="CANADA",VLOOKUP(C8&amp;"-"&amp;K8,pricing!I:K,3,FALSE),VLOOKUP(C8&amp;"-"&amp;K8,pricing!I:J,2,FALSE))*J8),2),0)</f>
        <v>0</v>
      </c>
      <c r="M8" s="135">
        <f>ROUND(L8*VLOOKUP(I8,pricing!M:N,2,FALSE),2)</f>
        <v>0</v>
      </c>
      <c r="N8" s="135">
        <f>IF('KMT GP End Mill Recon Form'!$G$6="yes",IF($Q$1="CANADA",pricing!$R$2 *J8,pricing!$Q$2 *J8),0)</f>
        <v>0</v>
      </c>
      <c r="O8" s="135">
        <f t="shared" si="2"/>
        <v>0</v>
      </c>
    </row>
    <row r="9" spans="1:17" ht="24">
      <c r="A9" s="135">
        <f t="shared" si="0"/>
        <v>0</v>
      </c>
      <c r="B9" s="135">
        <f>IF(A9&gt;0,SUM(A$2:A9),0)*10</f>
        <v>0</v>
      </c>
      <c r="C9" s="135">
        <v>3382004</v>
      </c>
      <c r="D9" s="135" t="s">
        <v>140</v>
      </c>
      <c r="E9" s="136" t="s">
        <v>128</v>
      </c>
      <c r="F9" s="136" t="s">
        <v>137</v>
      </c>
      <c r="G9" s="136" t="s">
        <v>74</v>
      </c>
      <c r="H9" s="138" t="s">
        <v>133</v>
      </c>
      <c r="I9" s="137" t="s">
        <v>131</v>
      </c>
      <c r="J9" s="139">
        <f>'KMT GP End Mill Recon Form'!M15</f>
        <v>0</v>
      </c>
      <c r="K9" s="135">
        <f t="shared" si="1"/>
        <v>0</v>
      </c>
      <c r="L9" s="135">
        <f>IFERROR(ROUND((IF($Q$1="CANADA",VLOOKUP(C9&amp;"-"&amp;K9,pricing!I:K,3,FALSE),VLOOKUP(C9&amp;"-"&amp;K9,pricing!I:J,2,FALSE))*J9),2),0)</f>
        <v>0</v>
      </c>
      <c r="M9" s="135">
        <f>ROUND(L9*VLOOKUP(I9,pricing!M:N,2,FALSE),2)</f>
        <v>0</v>
      </c>
      <c r="N9" s="135">
        <f>IF('KMT GP End Mill Recon Form'!$G$6="yes",IF($Q$1="CANADA",pricing!$R$2 *J9,pricing!$Q$2 *J9),0)</f>
        <v>0</v>
      </c>
      <c r="O9" s="135">
        <f t="shared" si="2"/>
        <v>0</v>
      </c>
    </row>
    <row r="10" spans="1:17" ht="24">
      <c r="A10" s="135">
        <f t="shared" si="0"/>
        <v>0</v>
      </c>
      <c r="B10" s="135">
        <f>IF(A10&gt;0,SUM(A$2:A10),0)*10</f>
        <v>0</v>
      </c>
      <c r="C10" s="135">
        <v>3381725</v>
      </c>
      <c r="D10" s="135" t="s">
        <v>141</v>
      </c>
      <c r="E10" s="136" t="s">
        <v>142</v>
      </c>
      <c r="F10" s="136" t="s">
        <v>129</v>
      </c>
      <c r="G10" s="136" t="s">
        <v>73</v>
      </c>
      <c r="H10" s="138" t="s">
        <v>130</v>
      </c>
      <c r="I10" s="137" t="s">
        <v>131</v>
      </c>
      <c r="J10" s="139">
        <f>'KMT GP End Mill Recon Form'!F19</f>
        <v>0</v>
      </c>
      <c r="K10" s="135">
        <f t="shared" si="1"/>
        <v>0</v>
      </c>
      <c r="L10" s="135">
        <f>IFERROR(ROUND((IF($Q$1="CANADA",VLOOKUP(C10&amp;"-"&amp;K10,pricing!I:K,3,FALSE),VLOOKUP(C10&amp;"-"&amp;K10,pricing!I:J,2,FALSE))*J10),2),0)</f>
        <v>0</v>
      </c>
      <c r="M10" s="135">
        <f>ROUND(L10*VLOOKUP(I10,pricing!M:N,2,FALSE),2)</f>
        <v>0</v>
      </c>
      <c r="N10" s="135">
        <f>IF('KMT GP End Mill Recon Form'!$G$6="yes",IF($Q$1="CANADA",pricing!$R$2 *J10,pricing!$Q$2 *J10),0)</f>
        <v>0</v>
      </c>
      <c r="O10" s="135">
        <f t="shared" si="2"/>
        <v>0</v>
      </c>
    </row>
    <row r="11" spans="1:17" ht="24">
      <c r="A11" s="135">
        <f t="shared" si="0"/>
        <v>0</v>
      </c>
      <c r="B11" s="135">
        <f>IF(A11&gt;0,SUM(A$2:A11),0)*10</f>
        <v>0</v>
      </c>
      <c r="C11" s="135">
        <v>3381883</v>
      </c>
      <c r="D11" s="135" t="s">
        <v>143</v>
      </c>
      <c r="E11" s="136" t="s">
        <v>142</v>
      </c>
      <c r="F11" s="136" t="s">
        <v>129</v>
      </c>
      <c r="G11" s="136" t="s">
        <v>73</v>
      </c>
      <c r="H11" s="138" t="s">
        <v>133</v>
      </c>
      <c r="I11" s="137" t="s">
        <v>131</v>
      </c>
      <c r="J11" s="139">
        <f>'KMT GP End Mill Recon Form'!G19</f>
        <v>0</v>
      </c>
      <c r="K11" s="135">
        <f t="shared" si="1"/>
        <v>0</v>
      </c>
      <c r="L11" s="135">
        <f>IFERROR(ROUND((IF($Q$1="CANADA",VLOOKUP(C11&amp;"-"&amp;K11,pricing!I:K,3,FALSE),VLOOKUP(C11&amp;"-"&amp;K11,pricing!I:J,2,FALSE))*J11),2),0)</f>
        <v>0</v>
      </c>
      <c r="M11" s="135">
        <f>ROUND(L11*VLOOKUP(I11,pricing!M:N,2,FALSE),2)</f>
        <v>0</v>
      </c>
      <c r="N11" s="135">
        <f>IF('KMT GP End Mill Recon Form'!$G$6="yes",IF($Q$1="CANADA",pricing!$R$2 *J11,pricing!$Q$2 *J11),0)</f>
        <v>0</v>
      </c>
      <c r="O11" s="135">
        <f t="shared" si="2"/>
        <v>0</v>
      </c>
    </row>
    <row r="12" spans="1:17" ht="24">
      <c r="A12" s="135">
        <f t="shared" si="0"/>
        <v>0</v>
      </c>
      <c r="B12" s="135">
        <f>IF(A12&gt;0,SUM(A$2:A12),0)*10</f>
        <v>0</v>
      </c>
      <c r="C12" s="135">
        <v>3381903</v>
      </c>
      <c r="D12" s="135" t="s">
        <v>144</v>
      </c>
      <c r="E12" s="136" t="s">
        <v>142</v>
      </c>
      <c r="F12" s="136" t="s">
        <v>129</v>
      </c>
      <c r="G12" s="136" t="s">
        <v>74</v>
      </c>
      <c r="H12" s="138" t="s">
        <v>130</v>
      </c>
      <c r="I12" s="137" t="s">
        <v>131</v>
      </c>
      <c r="J12" s="139">
        <f>'KMT GP End Mill Recon Form'!H19</f>
        <v>0</v>
      </c>
      <c r="K12" s="135">
        <f t="shared" si="1"/>
        <v>0</v>
      </c>
      <c r="L12" s="135">
        <f>IFERROR(ROUND((IF($Q$1="CANADA",VLOOKUP(C12&amp;"-"&amp;K12,pricing!I:K,3,FALSE),VLOOKUP(C12&amp;"-"&amp;K12,pricing!I:J,2,FALSE))*J12),2),0)</f>
        <v>0</v>
      </c>
      <c r="M12" s="135">
        <f>ROUND(L12*VLOOKUP(I12,pricing!M:N,2,FALSE),2)</f>
        <v>0</v>
      </c>
      <c r="N12" s="135">
        <f>IF('KMT GP End Mill Recon Form'!$G$6="yes",IF($Q$1="CANADA",pricing!$R$2 *J12,pricing!$Q$2 *J12),0)</f>
        <v>0</v>
      </c>
      <c r="O12" s="135">
        <f t="shared" si="2"/>
        <v>0</v>
      </c>
    </row>
    <row r="13" spans="1:17" ht="24">
      <c r="A13" s="135">
        <f t="shared" si="0"/>
        <v>0</v>
      </c>
      <c r="B13" s="135">
        <f>IF(A13&gt;0,SUM(A$2:A13),0)*10</f>
        <v>0</v>
      </c>
      <c r="C13" s="135">
        <v>3381957</v>
      </c>
      <c r="D13" s="135" t="s">
        <v>145</v>
      </c>
      <c r="E13" s="136" t="s">
        <v>142</v>
      </c>
      <c r="F13" s="136" t="s">
        <v>129</v>
      </c>
      <c r="G13" s="136" t="s">
        <v>74</v>
      </c>
      <c r="H13" s="138" t="s">
        <v>133</v>
      </c>
      <c r="I13" s="137" t="s">
        <v>131</v>
      </c>
      <c r="J13" s="139">
        <f>'KMT GP End Mill Recon Form'!I19</f>
        <v>0</v>
      </c>
      <c r="K13" s="135">
        <f t="shared" si="1"/>
        <v>0</v>
      </c>
      <c r="L13" s="135">
        <f>IFERROR(ROUND((IF($Q$1="CANADA",VLOOKUP(C13&amp;"-"&amp;K13,pricing!I:K,3,FALSE),VLOOKUP(C13&amp;"-"&amp;K13,pricing!I:J,2,FALSE))*J13),2),0)</f>
        <v>0</v>
      </c>
      <c r="M13" s="135">
        <f>ROUND(L13*VLOOKUP(I13,pricing!M:N,2,FALSE),2)</f>
        <v>0</v>
      </c>
      <c r="N13" s="135">
        <f>IF('KMT GP End Mill Recon Form'!$G$6="yes",IF($Q$1="CANADA",pricing!$R$2 *J13,pricing!$Q$2 *J13),0)</f>
        <v>0</v>
      </c>
      <c r="O13" s="135">
        <f t="shared" si="2"/>
        <v>0</v>
      </c>
    </row>
    <row r="14" spans="1:17" ht="24">
      <c r="A14" s="135">
        <f t="shared" si="0"/>
        <v>0</v>
      </c>
      <c r="B14" s="135">
        <f>IF(A14&gt;0,SUM(A$2:A14),0)*10</f>
        <v>0</v>
      </c>
      <c r="C14" s="135">
        <v>3381968</v>
      </c>
      <c r="D14" s="135" t="s">
        <v>146</v>
      </c>
      <c r="E14" s="136" t="s">
        <v>142</v>
      </c>
      <c r="F14" s="136" t="s">
        <v>137</v>
      </c>
      <c r="G14" s="136" t="s">
        <v>73</v>
      </c>
      <c r="H14" s="138" t="s">
        <v>130</v>
      </c>
      <c r="I14" s="137" t="s">
        <v>131</v>
      </c>
      <c r="J14" s="139">
        <f>'KMT GP End Mill Recon Form'!J19</f>
        <v>0</v>
      </c>
      <c r="K14" s="135">
        <f t="shared" si="1"/>
        <v>0</v>
      </c>
      <c r="L14" s="135">
        <f>IFERROR(ROUND((IF($Q$1="CANADA",VLOOKUP(C14&amp;"-"&amp;K14,pricing!I:K,3,FALSE),VLOOKUP(C14&amp;"-"&amp;K14,pricing!I:J,2,FALSE))*J14),2),0)</f>
        <v>0</v>
      </c>
      <c r="M14" s="135">
        <f>ROUND(L14*VLOOKUP(I14,pricing!M:N,2,FALSE),2)</f>
        <v>0</v>
      </c>
      <c r="N14" s="135">
        <f>IF('KMT GP End Mill Recon Form'!$G$6="yes",IF($Q$1="CANADA",pricing!$R$2 *J14,pricing!$Q$2 *J14),0)</f>
        <v>0</v>
      </c>
      <c r="O14" s="135">
        <f t="shared" si="2"/>
        <v>0</v>
      </c>
    </row>
    <row r="15" spans="1:17" ht="24">
      <c r="A15" s="135">
        <f t="shared" si="0"/>
        <v>0</v>
      </c>
      <c r="B15" s="135">
        <f>IF(A15&gt;0,SUM(A$2:A15),0)*10</f>
        <v>0</v>
      </c>
      <c r="C15" s="135">
        <v>3381989</v>
      </c>
      <c r="D15" s="135" t="s">
        <v>147</v>
      </c>
      <c r="E15" s="136" t="s">
        <v>142</v>
      </c>
      <c r="F15" s="136" t="s">
        <v>137</v>
      </c>
      <c r="G15" s="136" t="s">
        <v>73</v>
      </c>
      <c r="H15" s="138" t="s">
        <v>133</v>
      </c>
      <c r="I15" s="137" t="s">
        <v>131</v>
      </c>
      <c r="J15" s="139">
        <f>'KMT GP End Mill Recon Form'!K19</f>
        <v>0</v>
      </c>
      <c r="K15" s="135">
        <f t="shared" si="1"/>
        <v>0</v>
      </c>
      <c r="L15" s="135">
        <f>IFERROR(ROUND((IF($Q$1="CANADA",VLOOKUP(C15&amp;"-"&amp;K15,pricing!I:K,3,FALSE),VLOOKUP(C15&amp;"-"&amp;K15,pricing!I:J,2,FALSE))*J15),2),0)</f>
        <v>0</v>
      </c>
      <c r="M15" s="135">
        <f>ROUND(L15*VLOOKUP(I15,pricing!M:N,2,FALSE),2)</f>
        <v>0</v>
      </c>
      <c r="N15" s="135">
        <f>IF('KMT GP End Mill Recon Form'!$G$6="yes",IF($Q$1="CANADA",pricing!$R$2 *J15,pricing!$Q$2 *J15),0)</f>
        <v>0</v>
      </c>
      <c r="O15" s="135">
        <f t="shared" si="2"/>
        <v>0</v>
      </c>
    </row>
    <row r="16" spans="1:17" ht="24">
      <c r="A16" s="135">
        <f t="shared" si="0"/>
        <v>0</v>
      </c>
      <c r="B16" s="135">
        <f>IF(A16&gt;0,SUM(A$2:A16),0)*10</f>
        <v>0</v>
      </c>
      <c r="C16" s="135">
        <v>3381997</v>
      </c>
      <c r="D16" s="135" t="s">
        <v>148</v>
      </c>
      <c r="E16" s="136" t="s">
        <v>142</v>
      </c>
      <c r="F16" s="136" t="s">
        <v>137</v>
      </c>
      <c r="G16" s="136" t="s">
        <v>74</v>
      </c>
      <c r="H16" s="138" t="s">
        <v>130</v>
      </c>
      <c r="I16" s="137" t="s">
        <v>131</v>
      </c>
      <c r="J16" s="139">
        <f>'KMT GP End Mill Recon Form'!L19</f>
        <v>0</v>
      </c>
      <c r="K16" s="135">
        <f t="shared" si="1"/>
        <v>0</v>
      </c>
      <c r="L16" s="135">
        <f>IFERROR(ROUND((IF($Q$1="CANADA",VLOOKUP(C16&amp;"-"&amp;K16,pricing!I:K,3,FALSE),VLOOKUP(C16&amp;"-"&amp;K16,pricing!I:J,2,FALSE))*J16),2),0)</f>
        <v>0</v>
      </c>
      <c r="M16" s="135">
        <f>ROUND(L16*VLOOKUP(I16,pricing!M:N,2,FALSE),2)</f>
        <v>0</v>
      </c>
      <c r="N16" s="135">
        <f>IF('KMT GP End Mill Recon Form'!$G$6="yes",IF($Q$1="CANADA",pricing!$R$2 *J16,pricing!$Q$2 *J16),0)</f>
        <v>0</v>
      </c>
      <c r="O16" s="135">
        <f t="shared" si="2"/>
        <v>0</v>
      </c>
    </row>
    <row r="17" spans="1:15" ht="24">
      <c r="A17" s="135">
        <f t="shared" si="0"/>
        <v>0</v>
      </c>
      <c r="B17" s="135">
        <f>IF(A17&gt;0,SUM(A$2:A17),0)*10</f>
        <v>0</v>
      </c>
      <c r="C17" s="135">
        <v>3382005</v>
      </c>
      <c r="D17" s="135" t="s">
        <v>149</v>
      </c>
      <c r="E17" s="136" t="s">
        <v>142</v>
      </c>
      <c r="F17" s="136" t="s">
        <v>137</v>
      </c>
      <c r="G17" s="136" t="s">
        <v>74</v>
      </c>
      <c r="H17" s="138" t="s">
        <v>133</v>
      </c>
      <c r="I17" s="137" t="s">
        <v>131</v>
      </c>
      <c r="J17" s="139">
        <f>'KMT GP End Mill Recon Form'!M19</f>
        <v>0</v>
      </c>
      <c r="K17" s="135">
        <f t="shared" si="1"/>
        <v>0</v>
      </c>
      <c r="L17" s="135">
        <f>IFERROR(ROUND((IF($Q$1="CANADA",VLOOKUP(C17&amp;"-"&amp;K17,pricing!I:K,3,FALSE),VLOOKUP(C17&amp;"-"&amp;K17,pricing!I:J,2,FALSE))*J17),2),0)</f>
        <v>0</v>
      </c>
      <c r="M17" s="135">
        <f>ROUND(L17*VLOOKUP(I17,pricing!M:N,2,FALSE),2)</f>
        <v>0</v>
      </c>
      <c r="N17" s="135">
        <f>IF('KMT GP End Mill Recon Form'!$G$6="yes",IF($Q$1="CANADA",pricing!$R$2 *J17,pricing!$Q$2 *J17),0)</f>
        <v>0</v>
      </c>
      <c r="O17" s="135">
        <f t="shared" si="2"/>
        <v>0</v>
      </c>
    </row>
    <row r="18" spans="1:15" ht="24">
      <c r="A18" s="135">
        <f t="shared" si="0"/>
        <v>0</v>
      </c>
      <c r="B18" s="135">
        <f>IF(A18&gt;0,SUM(A$2:A18),0)*10</f>
        <v>0</v>
      </c>
      <c r="C18" s="135">
        <v>3381726</v>
      </c>
      <c r="D18" s="135" t="s">
        <v>150</v>
      </c>
      <c r="E18" s="136" t="s">
        <v>151</v>
      </c>
      <c r="F18" s="136" t="s">
        <v>129</v>
      </c>
      <c r="G18" s="136" t="s">
        <v>73</v>
      </c>
      <c r="H18" s="138" t="s">
        <v>130</v>
      </c>
      <c r="I18" s="137" t="s">
        <v>131</v>
      </c>
      <c r="J18" s="139">
        <f>'KMT GP End Mill Recon Form'!F23</f>
        <v>0</v>
      </c>
      <c r="K18" s="135">
        <f t="shared" si="1"/>
        <v>0</v>
      </c>
      <c r="L18" s="135">
        <f>IFERROR(ROUND((IF($Q$1="CANADA",VLOOKUP(C18&amp;"-"&amp;K18,pricing!I:K,3,FALSE),VLOOKUP(C18&amp;"-"&amp;K18,pricing!I:J,2,FALSE))*J18),2),0)</f>
        <v>0</v>
      </c>
      <c r="M18" s="135">
        <f>ROUND(L18*VLOOKUP(I18,pricing!M:N,2,FALSE),2)</f>
        <v>0</v>
      </c>
      <c r="N18" s="135">
        <f>IF('KMT GP End Mill Recon Form'!$G$6="yes",IF($Q$1="CANADA",pricing!$R$2 *J18,pricing!$Q$2 *J18),0)</f>
        <v>0</v>
      </c>
      <c r="O18" s="135">
        <f t="shared" si="2"/>
        <v>0</v>
      </c>
    </row>
    <row r="19" spans="1:15" ht="24">
      <c r="A19" s="135">
        <f t="shared" si="0"/>
        <v>0</v>
      </c>
      <c r="B19" s="135">
        <f>IF(A19&gt;0,SUM(A$2:A19),0)*10</f>
        <v>0</v>
      </c>
      <c r="C19" s="135">
        <v>3381884</v>
      </c>
      <c r="D19" s="135" t="s">
        <v>152</v>
      </c>
      <c r="E19" s="136" t="s">
        <v>151</v>
      </c>
      <c r="F19" s="136" t="s">
        <v>129</v>
      </c>
      <c r="G19" s="136" t="s">
        <v>73</v>
      </c>
      <c r="H19" s="138" t="s">
        <v>133</v>
      </c>
      <c r="I19" s="137" t="s">
        <v>131</v>
      </c>
      <c r="J19" s="139">
        <f>'KMT GP End Mill Recon Form'!G23</f>
        <v>0</v>
      </c>
      <c r="K19" s="135">
        <f t="shared" si="1"/>
        <v>0</v>
      </c>
      <c r="L19" s="135">
        <f>IFERROR(ROUND((IF($Q$1="CANADA",VLOOKUP(C19&amp;"-"&amp;K19,pricing!I:K,3,FALSE),VLOOKUP(C19&amp;"-"&amp;K19,pricing!I:J,2,FALSE))*J19),2),0)</f>
        <v>0</v>
      </c>
      <c r="M19" s="135">
        <f>ROUND(L19*VLOOKUP(I19,pricing!M:N,2,FALSE),2)</f>
        <v>0</v>
      </c>
      <c r="N19" s="135">
        <f>IF('KMT GP End Mill Recon Form'!$G$6="yes",IF($Q$1="CANADA",pricing!$R$2 *J19,pricing!$Q$2 *J19),0)</f>
        <v>0</v>
      </c>
      <c r="O19" s="135">
        <f t="shared" si="2"/>
        <v>0</v>
      </c>
    </row>
    <row r="20" spans="1:15" ht="24">
      <c r="A20" s="135">
        <f t="shared" si="0"/>
        <v>0</v>
      </c>
      <c r="B20" s="135">
        <f>IF(A20&gt;0,SUM(A$2:A20),0)*10</f>
        <v>0</v>
      </c>
      <c r="C20" s="135">
        <v>3381904</v>
      </c>
      <c r="D20" s="135" t="s">
        <v>153</v>
      </c>
      <c r="E20" s="136" t="s">
        <v>151</v>
      </c>
      <c r="F20" s="136" t="s">
        <v>129</v>
      </c>
      <c r="G20" s="136" t="s">
        <v>74</v>
      </c>
      <c r="H20" s="138" t="s">
        <v>130</v>
      </c>
      <c r="I20" s="137" t="s">
        <v>131</v>
      </c>
      <c r="J20" s="139">
        <f>'KMT GP End Mill Recon Form'!H23</f>
        <v>0</v>
      </c>
      <c r="K20" s="135">
        <f t="shared" si="1"/>
        <v>0</v>
      </c>
      <c r="L20" s="135">
        <f>IFERROR(ROUND((IF($Q$1="CANADA",VLOOKUP(C20&amp;"-"&amp;K20,pricing!I:K,3,FALSE),VLOOKUP(C20&amp;"-"&amp;K20,pricing!I:J,2,FALSE))*J20),2),0)</f>
        <v>0</v>
      </c>
      <c r="M20" s="135">
        <f>ROUND(L20*VLOOKUP(I20,pricing!M:N,2,FALSE),2)</f>
        <v>0</v>
      </c>
      <c r="N20" s="135">
        <f>IF('KMT GP End Mill Recon Form'!$G$6="yes",IF($Q$1="CANADA",pricing!$R$2 *J20,pricing!$Q$2 *J20),0)</f>
        <v>0</v>
      </c>
      <c r="O20" s="135">
        <f t="shared" si="2"/>
        <v>0</v>
      </c>
    </row>
    <row r="21" spans="1:15" ht="24">
      <c r="A21" s="135">
        <f t="shared" si="0"/>
        <v>0</v>
      </c>
      <c r="B21" s="135">
        <f>IF(A21&gt;0,SUM(A$2:A21),0)*10</f>
        <v>0</v>
      </c>
      <c r="C21" s="135">
        <v>3381958</v>
      </c>
      <c r="D21" s="135" t="s">
        <v>154</v>
      </c>
      <c r="E21" s="136" t="s">
        <v>151</v>
      </c>
      <c r="F21" s="136" t="s">
        <v>129</v>
      </c>
      <c r="G21" s="136" t="s">
        <v>74</v>
      </c>
      <c r="H21" s="138" t="s">
        <v>133</v>
      </c>
      <c r="I21" s="137" t="s">
        <v>131</v>
      </c>
      <c r="J21" s="139">
        <f>'KMT GP End Mill Recon Form'!I23</f>
        <v>0</v>
      </c>
      <c r="K21" s="135">
        <f t="shared" si="1"/>
        <v>0</v>
      </c>
      <c r="L21" s="135">
        <f>IFERROR(ROUND((IF($Q$1="CANADA",VLOOKUP(C21&amp;"-"&amp;K21,pricing!I:K,3,FALSE),VLOOKUP(C21&amp;"-"&amp;K21,pricing!I:J,2,FALSE))*J21),2),0)</f>
        <v>0</v>
      </c>
      <c r="M21" s="135">
        <f>ROUND(L21*VLOOKUP(I21,pricing!M:N,2,FALSE),2)</f>
        <v>0</v>
      </c>
      <c r="N21" s="135">
        <f>IF('KMT GP End Mill Recon Form'!$G$6="yes",IF($Q$1="CANADA",pricing!$R$2 *J21,pricing!$Q$2 *J21),0)</f>
        <v>0</v>
      </c>
      <c r="O21" s="135">
        <f t="shared" si="2"/>
        <v>0</v>
      </c>
    </row>
    <row r="22" spans="1:15" ht="24">
      <c r="A22" s="135">
        <f t="shared" si="0"/>
        <v>0</v>
      </c>
      <c r="B22" s="135">
        <f>IF(A22&gt;0,SUM(A$2:A22),0)*10</f>
        <v>0</v>
      </c>
      <c r="C22" s="135">
        <v>3381970</v>
      </c>
      <c r="D22" s="135" t="s">
        <v>155</v>
      </c>
      <c r="E22" s="136" t="s">
        <v>151</v>
      </c>
      <c r="F22" s="136" t="s">
        <v>137</v>
      </c>
      <c r="G22" s="136" t="s">
        <v>73</v>
      </c>
      <c r="H22" s="138" t="s">
        <v>130</v>
      </c>
      <c r="I22" s="137" t="s">
        <v>131</v>
      </c>
      <c r="J22" s="139">
        <f>'KMT GP End Mill Recon Form'!J23</f>
        <v>0</v>
      </c>
      <c r="K22" s="135">
        <f t="shared" si="1"/>
        <v>0</v>
      </c>
      <c r="L22" s="135">
        <f>IFERROR(ROUND((IF($Q$1="CANADA",VLOOKUP(C22&amp;"-"&amp;K22,pricing!I:K,3,FALSE),VLOOKUP(C22&amp;"-"&amp;K22,pricing!I:J,2,FALSE))*J22),2),0)</f>
        <v>0</v>
      </c>
      <c r="M22" s="135">
        <f>ROUND(L22*VLOOKUP(I22,pricing!M:N,2,FALSE),2)</f>
        <v>0</v>
      </c>
      <c r="N22" s="135">
        <f>IF('KMT GP End Mill Recon Form'!$G$6="yes",IF($Q$1="CANADA",pricing!$R$2 *J22,pricing!$Q$2 *J22),0)</f>
        <v>0</v>
      </c>
      <c r="O22" s="135">
        <f t="shared" si="2"/>
        <v>0</v>
      </c>
    </row>
    <row r="23" spans="1:15" ht="24">
      <c r="A23" s="135">
        <f t="shared" si="0"/>
        <v>0</v>
      </c>
      <c r="B23" s="135">
        <f>IF(A23&gt;0,SUM(A$2:A23),0)*10</f>
        <v>0</v>
      </c>
      <c r="C23" s="135">
        <v>3381990</v>
      </c>
      <c r="D23" s="135" t="s">
        <v>156</v>
      </c>
      <c r="E23" s="136" t="s">
        <v>151</v>
      </c>
      <c r="F23" s="136" t="s">
        <v>137</v>
      </c>
      <c r="G23" s="136" t="s">
        <v>73</v>
      </c>
      <c r="H23" s="138" t="s">
        <v>133</v>
      </c>
      <c r="I23" s="137" t="s">
        <v>131</v>
      </c>
      <c r="J23" s="139">
        <f>'KMT GP End Mill Recon Form'!K23</f>
        <v>0</v>
      </c>
      <c r="K23" s="135">
        <f t="shared" si="1"/>
        <v>0</v>
      </c>
      <c r="L23" s="135">
        <f>IFERROR(ROUND((IF($Q$1="CANADA",VLOOKUP(C23&amp;"-"&amp;K23,pricing!I:K,3,FALSE),VLOOKUP(C23&amp;"-"&amp;K23,pricing!I:J,2,FALSE))*J23),2),0)</f>
        <v>0</v>
      </c>
      <c r="M23" s="135">
        <f>ROUND(L23*VLOOKUP(I23,pricing!M:N,2,FALSE),2)</f>
        <v>0</v>
      </c>
      <c r="N23" s="135">
        <f>IF('KMT GP End Mill Recon Form'!$G$6="yes",IF($Q$1="CANADA",pricing!$R$2 *J23,pricing!$Q$2 *J23),0)</f>
        <v>0</v>
      </c>
      <c r="O23" s="135">
        <f t="shared" si="2"/>
        <v>0</v>
      </c>
    </row>
    <row r="24" spans="1:15" ht="24">
      <c r="A24" s="135">
        <f t="shared" si="0"/>
        <v>0</v>
      </c>
      <c r="B24" s="135">
        <f>IF(A24&gt;0,SUM(A$2:A24),0)*10</f>
        <v>0</v>
      </c>
      <c r="C24" s="135">
        <v>3381998</v>
      </c>
      <c r="D24" s="135" t="s">
        <v>157</v>
      </c>
      <c r="E24" s="136" t="s">
        <v>151</v>
      </c>
      <c r="F24" s="136" t="s">
        <v>137</v>
      </c>
      <c r="G24" s="136" t="s">
        <v>74</v>
      </c>
      <c r="H24" s="138" t="s">
        <v>130</v>
      </c>
      <c r="I24" s="137" t="s">
        <v>131</v>
      </c>
      <c r="J24" s="139">
        <f>'KMT GP End Mill Recon Form'!L23</f>
        <v>0</v>
      </c>
      <c r="K24" s="135">
        <f t="shared" si="1"/>
        <v>0</v>
      </c>
      <c r="L24" s="135">
        <f>IFERROR(ROUND((IF($Q$1="CANADA",VLOOKUP(C24&amp;"-"&amp;K24,pricing!I:K,3,FALSE),VLOOKUP(C24&amp;"-"&amp;K24,pricing!I:J,2,FALSE))*J24),2),0)</f>
        <v>0</v>
      </c>
      <c r="M24" s="135">
        <f>ROUND(L24*VLOOKUP(I24,pricing!M:N,2,FALSE),2)</f>
        <v>0</v>
      </c>
      <c r="N24" s="135">
        <f>IF('KMT GP End Mill Recon Form'!$G$6="yes",IF($Q$1="CANADA",pricing!$R$2 *J24,pricing!$Q$2 *J24),0)</f>
        <v>0</v>
      </c>
      <c r="O24" s="135">
        <f t="shared" si="2"/>
        <v>0</v>
      </c>
    </row>
    <row r="25" spans="1:15" ht="24">
      <c r="A25" s="135">
        <f t="shared" si="0"/>
        <v>0</v>
      </c>
      <c r="B25" s="135">
        <f>IF(A25&gt;0,SUM(A$2:A25),0)*10</f>
        <v>0</v>
      </c>
      <c r="C25" s="135">
        <v>3382006</v>
      </c>
      <c r="D25" s="135" t="s">
        <v>158</v>
      </c>
      <c r="E25" s="136" t="s">
        <v>151</v>
      </c>
      <c r="F25" s="136" t="s">
        <v>137</v>
      </c>
      <c r="G25" s="136" t="s">
        <v>74</v>
      </c>
      <c r="H25" s="138" t="s">
        <v>133</v>
      </c>
      <c r="I25" s="137" t="s">
        <v>131</v>
      </c>
      <c r="J25" s="139">
        <f>'KMT GP End Mill Recon Form'!M23</f>
        <v>0</v>
      </c>
      <c r="K25" s="135">
        <f t="shared" si="1"/>
        <v>0</v>
      </c>
      <c r="L25" s="135">
        <f>IFERROR(ROUND((IF($Q$1="CANADA",VLOOKUP(C25&amp;"-"&amp;K25,pricing!I:K,3,FALSE),VLOOKUP(C25&amp;"-"&amp;K25,pricing!I:J,2,FALSE))*J25),2),0)</f>
        <v>0</v>
      </c>
      <c r="M25" s="135">
        <f>ROUND(L25*VLOOKUP(I25,pricing!M:N,2,FALSE),2)</f>
        <v>0</v>
      </c>
      <c r="N25" s="135">
        <f>IF('KMT GP End Mill Recon Form'!$G$6="yes",IF($Q$1="CANADA",pricing!$R$2 *J25,pricing!$Q$2 *J25),0)</f>
        <v>0</v>
      </c>
      <c r="O25" s="135">
        <f t="shared" si="2"/>
        <v>0</v>
      </c>
    </row>
    <row r="26" spans="1:15" ht="36">
      <c r="A26" s="135">
        <f t="shared" si="0"/>
        <v>0</v>
      </c>
      <c r="B26" s="135">
        <f>IF(A26&gt;0,SUM(A$2:A26),0)*10</f>
        <v>0</v>
      </c>
      <c r="C26" s="135">
        <v>3381728</v>
      </c>
      <c r="D26" s="135" t="s">
        <v>159</v>
      </c>
      <c r="E26" s="136" t="s">
        <v>160</v>
      </c>
      <c r="F26" s="136" t="s">
        <v>129</v>
      </c>
      <c r="G26" s="136" t="s">
        <v>73</v>
      </c>
      <c r="H26" s="138" t="s">
        <v>130</v>
      </c>
      <c r="I26" s="137" t="s">
        <v>131</v>
      </c>
      <c r="J26" s="139">
        <f>'KMT GP End Mill Recon Form'!F27</f>
        <v>0</v>
      </c>
      <c r="K26" s="135">
        <f t="shared" si="1"/>
        <v>0</v>
      </c>
      <c r="L26" s="135">
        <f>IFERROR(ROUND((IF($Q$1="CANADA",VLOOKUP(C26&amp;"-"&amp;K26,pricing!I:K,3,FALSE),VLOOKUP(C26&amp;"-"&amp;K26,pricing!I:J,2,FALSE))*J26),2),0)</f>
        <v>0</v>
      </c>
      <c r="M26" s="135">
        <f>ROUND(L26*VLOOKUP(I26,pricing!M:N,2,FALSE),2)</f>
        <v>0</v>
      </c>
      <c r="N26" s="135">
        <f>IF('KMT GP End Mill Recon Form'!$G$6="yes",IF($Q$1="CANADA",pricing!$R$2 *J26,pricing!$Q$2 *J26),0)</f>
        <v>0</v>
      </c>
      <c r="O26" s="135">
        <f t="shared" si="2"/>
        <v>0</v>
      </c>
    </row>
    <row r="27" spans="1:15" ht="36">
      <c r="A27" s="135">
        <f t="shared" si="0"/>
        <v>0</v>
      </c>
      <c r="B27" s="135">
        <f>IF(A27&gt;0,SUM(A$2:A27),0)*10</f>
        <v>0</v>
      </c>
      <c r="C27" s="135">
        <v>3381885</v>
      </c>
      <c r="D27" s="135" t="s">
        <v>161</v>
      </c>
      <c r="E27" s="136" t="s">
        <v>160</v>
      </c>
      <c r="F27" s="136" t="s">
        <v>129</v>
      </c>
      <c r="G27" s="136" t="s">
        <v>73</v>
      </c>
      <c r="H27" s="138" t="s">
        <v>133</v>
      </c>
      <c r="I27" s="137" t="s">
        <v>131</v>
      </c>
      <c r="J27" s="139">
        <f>'KMT GP End Mill Recon Form'!G27</f>
        <v>0</v>
      </c>
      <c r="K27" s="135">
        <f t="shared" si="1"/>
        <v>0</v>
      </c>
      <c r="L27" s="135">
        <f>IFERROR(ROUND((IF($Q$1="CANADA",VLOOKUP(C27&amp;"-"&amp;K27,pricing!I:K,3,FALSE),VLOOKUP(C27&amp;"-"&amp;K27,pricing!I:J,2,FALSE))*J27),2),0)</f>
        <v>0</v>
      </c>
      <c r="M27" s="135">
        <f>ROUND(L27*VLOOKUP(I27,pricing!M:N,2,FALSE),2)</f>
        <v>0</v>
      </c>
      <c r="N27" s="135">
        <f>IF('KMT GP End Mill Recon Form'!$G$6="yes",IF($Q$1="CANADA",pricing!$R$2 *J27,pricing!$Q$2 *J27),0)</f>
        <v>0</v>
      </c>
      <c r="O27" s="135">
        <f t="shared" si="2"/>
        <v>0</v>
      </c>
    </row>
    <row r="28" spans="1:15" ht="36">
      <c r="A28" s="135">
        <f t="shared" si="0"/>
        <v>0</v>
      </c>
      <c r="B28" s="135">
        <f>IF(A28&gt;0,SUM(A$2:A28),0)*10</f>
        <v>0</v>
      </c>
      <c r="C28" s="135">
        <v>3381905</v>
      </c>
      <c r="D28" s="135" t="s">
        <v>162</v>
      </c>
      <c r="E28" s="136" t="s">
        <v>160</v>
      </c>
      <c r="F28" s="136" t="s">
        <v>129</v>
      </c>
      <c r="G28" s="136" t="s">
        <v>74</v>
      </c>
      <c r="H28" s="138" t="s">
        <v>130</v>
      </c>
      <c r="I28" s="137" t="s">
        <v>131</v>
      </c>
      <c r="J28" s="139">
        <f>'KMT GP End Mill Recon Form'!H27</f>
        <v>0</v>
      </c>
      <c r="K28" s="135">
        <f t="shared" si="1"/>
        <v>0</v>
      </c>
      <c r="L28" s="135">
        <f>IFERROR(ROUND((IF($Q$1="CANADA",VLOOKUP(C28&amp;"-"&amp;K28,pricing!I:K,3,FALSE),VLOOKUP(C28&amp;"-"&amp;K28,pricing!I:J,2,FALSE))*J28),2),0)</f>
        <v>0</v>
      </c>
      <c r="M28" s="135">
        <f>ROUND(L28*VLOOKUP(I28,pricing!M:N,2,FALSE),2)</f>
        <v>0</v>
      </c>
      <c r="N28" s="135">
        <f>IF('KMT GP End Mill Recon Form'!$G$6="yes",IF($Q$1="CANADA",pricing!$R$2 *J28,pricing!$Q$2 *J28),0)</f>
        <v>0</v>
      </c>
      <c r="O28" s="135">
        <f t="shared" si="2"/>
        <v>0</v>
      </c>
    </row>
    <row r="29" spans="1:15" ht="36">
      <c r="A29" s="135">
        <f t="shared" si="0"/>
        <v>0</v>
      </c>
      <c r="B29" s="135">
        <f>IF(A29&gt;0,SUM(A$2:A29),0)*10</f>
        <v>0</v>
      </c>
      <c r="C29" s="135">
        <v>3381959</v>
      </c>
      <c r="D29" s="135" t="s">
        <v>163</v>
      </c>
      <c r="E29" s="136" t="s">
        <v>160</v>
      </c>
      <c r="F29" s="136" t="s">
        <v>129</v>
      </c>
      <c r="G29" s="136" t="s">
        <v>74</v>
      </c>
      <c r="H29" s="138" t="s">
        <v>133</v>
      </c>
      <c r="I29" s="137" t="s">
        <v>131</v>
      </c>
      <c r="J29" s="139">
        <f>'KMT GP End Mill Recon Form'!I27</f>
        <v>0</v>
      </c>
      <c r="K29" s="135">
        <f t="shared" si="1"/>
        <v>0</v>
      </c>
      <c r="L29" s="135">
        <f>IFERROR(ROUND((IF($Q$1="CANADA",VLOOKUP(C29&amp;"-"&amp;K29,pricing!I:K,3,FALSE),VLOOKUP(C29&amp;"-"&amp;K29,pricing!I:J,2,FALSE))*J29),2),0)</f>
        <v>0</v>
      </c>
      <c r="M29" s="135">
        <f>ROUND(L29*VLOOKUP(I29,pricing!M:N,2,FALSE),2)</f>
        <v>0</v>
      </c>
      <c r="N29" s="135">
        <f>IF('KMT GP End Mill Recon Form'!$G$6="yes",IF($Q$1="CANADA",pricing!$R$2 *J29,pricing!$Q$2 *J29),0)</f>
        <v>0</v>
      </c>
      <c r="O29" s="135">
        <f t="shared" si="2"/>
        <v>0</v>
      </c>
    </row>
    <row r="30" spans="1:15" ht="36">
      <c r="A30" s="135">
        <f t="shared" si="0"/>
        <v>0</v>
      </c>
      <c r="B30" s="135">
        <f>IF(A30&gt;0,SUM(A$2:A30),0)*10</f>
        <v>0</v>
      </c>
      <c r="C30" s="135">
        <v>3381971</v>
      </c>
      <c r="D30" s="135" t="s">
        <v>164</v>
      </c>
      <c r="E30" s="136" t="s">
        <v>160</v>
      </c>
      <c r="F30" s="136" t="s">
        <v>137</v>
      </c>
      <c r="G30" s="136" t="s">
        <v>73</v>
      </c>
      <c r="H30" s="138" t="s">
        <v>130</v>
      </c>
      <c r="I30" s="137" t="s">
        <v>131</v>
      </c>
      <c r="J30" s="139">
        <f>'KMT GP End Mill Recon Form'!J27</f>
        <v>0</v>
      </c>
      <c r="K30" s="135">
        <f t="shared" si="1"/>
        <v>0</v>
      </c>
      <c r="L30" s="135">
        <f>IFERROR(ROUND((IF($Q$1="CANADA",VLOOKUP(C30&amp;"-"&amp;K30,pricing!I:K,3,FALSE),VLOOKUP(C30&amp;"-"&amp;K30,pricing!I:J,2,FALSE))*J30),2),0)</f>
        <v>0</v>
      </c>
      <c r="M30" s="135">
        <f>ROUND(L30*VLOOKUP(I30,pricing!M:N,2,FALSE),2)</f>
        <v>0</v>
      </c>
      <c r="N30" s="135">
        <f>IF('KMT GP End Mill Recon Form'!$G$6="yes",IF($Q$1="CANADA",pricing!$R$2 *J30,pricing!$Q$2 *J30),0)</f>
        <v>0</v>
      </c>
      <c r="O30" s="135">
        <f t="shared" si="2"/>
        <v>0</v>
      </c>
    </row>
    <row r="31" spans="1:15" ht="36">
      <c r="A31" s="135">
        <f t="shared" si="0"/>
        <v>0</v>
      </c>
      <c r="B31" s="135">
        <f>IF(A31&gt;0,SUM(A$2:A31),0)*10</f>
        <v>0</v>
      </c>
      <c r="C31" s="135">
        <v>3381991</v>
      </c>
      <c r="D31" s="135" t="s">
        <v>165</v>
      </c>
      <c r="E31" s="136" t="s">
        <v>160</v>
      </c>
      <c r="F31" s="136" t="s">
        <v>137</v>
      </c>
      <c r="G31" s="136" t="s">
        <v>73</v>
      </c>
      <c r="H31" s="138" t="s">
        <v>133</v>
      </c>
      <c r="I31" s="137" t="s">
        <v>131</v>
      </c>
      <c r="J31" s="139">
        <f>'KMT GP End Mill Recon Form'!K27</f>
        <v>0</v>
      </c>
      <c r="K31" s="135">
        <f t="shared" si="1"/>
        <v>0</v>
      </c>
      <c r="L31" s="135">
        <f>IFERROR(ROUND((IF($Q$1="CANADA",VLOOKUP(C31&amp;"-"&amp;K31,pricing!I:K,3,FALSE),VLOOKUP(C31&amp;"-"&amp;K31,pricing!I:J,2,FALSE))*J31),2),0)</f>
        <v>0</v>
      </c>
      <c r="M31" s="135">
        <f>ROUND(L31*VLOOKUP(I31,pricing!M:N,2,FALSE),2)</f>
        <v>0</v>
      </c>
      <c r="N31" s="135">
        <f>IF('KMT GP End Mill Recon Form'!$G$6="yes",IF($Q$1="CANADA",pricing!$R$2 *J31,pricing!$Q$2 *J31),0)</f>
        <v>0</v>
      </c>
      <c r="O31" s="135">
        <f t="shared" si="2"/>
        <v>0</v>
      </c>
    </row>
    <row r="32" spans="1:15" ht="36">
      <c r="A32" s="135">
        <f t="shared" si="0"/>
        <v>0</v>
      </c>
      <c r="B32" s="135">
        <f>IF(A32&gt;0,SUM(A$2:A32),0)*10</f>
        <v>0</v>
      </c>
      <c r="C32" s="135">
        <v>3381999</v>
      </c>
      <c r="D32" s="135" t="s">
        <v>166</v>
      </c>
      <c r="E32" s="136" t="s">
        <v>160</v>
      </c>
      <c r="F32" s="136" t="s">
        <v>137</v>
      </c>
      <c r="G32" s="136" t="s">
        <v>74</v>
      </c>
      <c r="H32" s="138" t="s">
        <v>130</v>
      </c>
      <c r="I32" s="137" t="s">
        <v>131</v>
      </c>
      <c r="J32" s="139">
        <f>'KMT GP End Mill Recon Form'!L27</f>
        <v>0</v>
      </c>
      <c r="K32" s="135">
        <f t="shared" si="1"/>
        <v>0</v>
      </c>
      <c r="L32" s="135">
        <f>IFERROR(ROUND((IF($Q$1="CANADA",VLOOKUP(C32&amp;"-"&amp;K32,pricing!I:K,3,FALSE),VLOOKUP(C32&amp;"-"&amp;K32,pricing!I:J,2,FALSE))*J32),2),0)</f>
        <v>0</v>
      </c>
      <c r="M32" s="135">
        <f>ROUND(L32*VLOOKUP(I32,pricing!M:N,2,FALSE),2)</f>
        <v>0</v>
      </c>
      <c r="N32" s="135">
        <f>IF('KMT GP End Mill Recon Form'!$G$6="yes",IF($Q$1="CANADA",pricing!$R$2 *J32,pricing!$Q$2 *J32),0)</f>
        <v>0</v>
      </c>
      <c r="O32" s="135">
        <f t="shared" si="2"/>
        <v>0</v>
      </c>
    </row>
    <row r="33" spans="1:15" ht="36">
      <c r="A33" s="135">
        <f t="shared" si="0"/>
        <v>0</v>
      </c>
      <c r="B33" s="135">
        <f>IF(A33&gt;0,SUM(A$2:A33),0)*10</f>
        <v>0</v>
      </c>
      <c r="C33" s="135">
        <v>3382007</v>
      </c>
      <c r="D33" s="135" t="s">
        <v>167</v>
      </c>
      <c r="E33" s="136" t="s">
        <v>160</v>
      </c>
      <c r="F33" s="136" t="s">
        <v>137</v>
      </c>
      <c r="G33" s="136" t="s">
        <v>74</v>
      </c>
      <c r="H33" s="138" t="s">
        <v>133</v>
      </c>
      <c r="I33" s="137" t="s">
        <v>131</v>
      </c>
      <c r="J33" s="139">
        <f>'KMT GP End Mill Recon Form'!M27</f>
        <v>0</v>
      </c>
      <c r="K33" s="135">
        <f t="shared" si="1"/>
        <v>0</v>
      </c>
      <c r="L33" s="135">
        <f>IFERROR(ROUND((IF($Q$1="CANADA",VLOOKUP(C33&amp;"-"&amp;K33,pricing!I:K,3,FALSE),VLOOKUP(C33&amp;"-"&amp;K33,pricing!I:J,2,FALSE))*J33),2),0)</f>
        <v>0</v>
      </c>
      <c r="M33" s="135">
        <f>ROUND(L33*VLOOKUP(I33,pricing!M:N,2,FALSE),2)</f>
        <v>0</v>
      </c>
      <c r="N33" s="135">
        <f>IF('KMT GP End Mill Recon Form'!$G$6="yes",IF($Q$1="CANADA",pricing!$R$2 *J33,pricing!$Q$2 *J33),0)</f>
        <v>0</v>
      </c>
      <c r="O33" s="135">
        <f t="shared" si="2"/>
        <v>0</v>
      </c>
    </row>
    <row r="34" spans="1:15" ht="24">
      <c r="A34" s="135">
        <f t="shared" ref="A34:A65" si="3">IF(O34&gt;0,1,0)</f>
        <v>0</v>
      </c>
      <c r="B34" s="135">
        <f>IF(A34&gt;0,SUM(A$2:A34),0)*10</f>
        <v>0</v>
      </c>
      <c r="C34" s="135">
        <v>3381847</v>
      </c>
      <c r="D34" s="135" t="s">
        <v>168</v>
      </c>
      <c r="E34" s="136" t="s">
        <v>169</v>
      </c>
      <c r="F34" s="136" t="s">
        <v>129</v>
      </c>
      <c r="G34" s="136" t="s">
        <v>73</v>
      </c>
      <c r="H34" s="138" t="s">
        <v>130</v>
      </c>
      <c r="I34" s="137" t="s">
        <v>131</v>
      </c>
      <c r="J34" s="139">
        <f>'KMT GP End Mill Recon Form'!F31</f>
        <v>0</v>
      </c>
      <c r="K34" s="135">
        <f t="shared" ref="K34:K65" si="4">IF(J34&gt;=100,100,IF(J34&gt;=75,75,IF(J34&gt;=50,50,IF(J34&gt;=25,25,IF(J34&gt;=5,5,IF(J34&gt;=1,1,0))))))</f>
        <v>0</v>
      </c>
      <c r="L34" s="135">
        <f>IFERROR(ROUND((IF($Q$1="CANADA",VLOOKUP(C34&amp;"-"&amp;K34,pricing!I:K,3,FALSE),VLOOKUP(C34&amp;"-"&amp;K34,pricing!I:J,2,FALSE))*J34),2),0)</f>
        <v>0</v>
      </c>
      <c r="M34" s="135">
        <f>ROUND(L34*VLOOKUP(I34,pricing!M:N,2,FALSE),2)</f>
        <v>0</v>
      </c>
      <c r="N34" s="135">
        <f>IF('KMT GP End Mill Recon Form'!$G$6="yes",IF($Q$1="CANADA",pricing!$R$2 *J34,pricing!$Q$2 *J34),0)</f>
        <v>0</v>
      </c>
      <c r="O34" s="135">
        <f t="shared" ref="O34:O65" si="5">M34+N34</f>
        <v>0</v>
      </c>
    </row>
    <row r="35" spans="1:15" ht="24">
      <c r="A35" s="135">
        <f t="shared" si="3"/>
        <v>0</v>
      </c>
      <c r="B35" s="135">
        <f>IF(A35&gt;0,SUM(A$2:A35),0)*10</f>
        <v>0</v>
      </c>
      <c r="C35" s="135">
        <v>3381886</v>
      </c>
      <c r="D35" s="135" t="s">
        <v>170</v>
      </c>
      <c r="E35" s="136" t="s">
        <v>169</v>
      </c>
      <c r="F35" s="136" t="s">
        <v>129</v>
      </c>
      <c r="G35" s="136" t="s">
        <v>73</v>
      </c>
      <c r="H35" s="138" t="s">
        <v>133</v>
      </c>
      <c r="I35" s="137" t="s">
        <v>131</v>
      </c>
      <c r="J35" s="139">
        <f>'KMT GP End Mill Recon Form'!G31</f>
        <v>0</v>
      </c>
      <c r="K35" s="135">
        <f t="shared" si="4"/>
        <v>0</v>
      </c>
      <c r="L35" s="135">
        <f>IFERROR(ROUND((IF($Q$1="CANADA",VLOOKUP(C35&amp;"-"&amp;K35,pricing!I:K,3,FALSE),VLOOKUP(C35&amp;"-"&amp;K35,pricing!I:J,2,FALSE))*J35),2),0)</f>
        <v>0</v>
      </c>
      <c r="M35" s="135">
        <f>ROUND(L35*VLOOKUP(I35,pricing!M:N,2,FALSE),2)</f>
        <v>0</v>
      </c>
      <c r="N35" s="135">
        <f>IF('KMT GP End Mill Recon Form'!$G$6="yes",IF($Q$1="CANADA",pricing!$R$2 *J35,pricing!$Q$2 *J35),0)</f>
        <v>0</v>
      </c>
      <c r="O35" s="135">
        <f t="shared" si="5"/>
        <v>0</v>
      </c>
    </row>
    <row r="36" spans="1:15" ht="24">
      <c r="A36" s="135">
        <f t="shared" si="3"/>
        <v>0</v>
      </c>
      <c r="B36" s="135">
        <f>IF(A36&gt;0,SUM(A$2:A36),0)*10</f>
        <v>0</v>
      </c>
      <c r="C36" s="135">
        <v>3381906</v>
      </c>
      <c r="D36" s="135" t="s">
        <v>171</v>
      </c>
      <c r="E36" s="136" t="s">
        <v>169</v>
      </c>
      <c r="F36" s="136" t="s">
        <v>129</v>
      </c>
      <c r="G36" s="136" t="s">
        <v>74</v>
      </c>
      <c r="H36" s="138" t="s">
        <v>130</v>
      </c>
      <c r="I36" s="137" t="s">
        <v>131</v>
      </c>
      <c r="J36" s="139">
        <f>'KMT GP End Mill Recon Form'!H31</f>
        <v>0</v>
      </c>
      <c r="K36" s="135">
        <f t="shared" si="4"/>
        <v>0</v>
      </c>
      <c r="L36" s="135">
        <f>IFERROR(ROUND((IF($Q$1="CANADA",VLOOKUP(C36&amp;"-"&amp;K36,pricing!I:K,3,FALSE),VLOOKUP(C36&amp;"-"&amp;K36,pricing!I:J,2,FALSE))*J36),2),0)</f>
        <v>0</v>
      </c>
      <c r="M36" s="135">
        <f>ROUND(L36*VLOOKUP(I36,pricing!M:N,2,FALSE),2)</f>
        <v>0</v>
      </c>
      <c r="N36" s="135">
        <f>IF('KMT GP End Mill Recon Form'!$G$6="yes",IF($Q$1="CANADA",pricing!$R$2 *J36,pricing!$Q$2 *J36),0)</f>
        <v>0</v>
      </c>
      <c r="O36" s="135">
        <f t="shared" si="5"/>
        <v>0</v>
      </c>
    </row>
    <row r="37" spans="1:15" ht="24">
      <c r="A37" s="135">
        <f t="shared" si="3"/>
        <v>0</v>
      </c>
      <c r="B37" s="135">
        <f>IF(A37&gt;0,SUM(A$2:A37),0)*10</f>
        <v>0</v>
      </c>
      <c r="C37" s="135">
        <v>3381963</v>
      </c>
      <c r="D37" s="135" t="s">
        <v>172</v>
      </c>
      <c r="E37" s="136" t="s">
        <v>169</v>
      </c>
      <c r="F37" s="136" t="s">
        <v>129</v>
      </c>
      <c r="G37" s="136" t="s">
        <v>74</v>
      </c>
      <c r="H37" s="138" t="s">
        <v>133</v>
      </c>
      <c r="I37" s="137" t="s">
        <v>131</v>
      </c>
      <c r="J37" s="139">
        <f>'KMT GP End Mill Recon Form'!I31</f>
        <v>0</v>
      </c>
      <c r="K37" s="135">
        <f t="shared" si="4"/>
        <v>0</v>
      </c>
      <c r="L37" s="135">
        <f>IFERROR(ROUND((IF($Q$1="CANADA",VLOOKUP(C37&amp;"-"&amp;K37,pricing!I:K,3,FALSE),VLOOKUP(C37&amp;"-"&amp;K37,pricing!I:J,2,FALSE))*J37),2),0)</f>
        <v>0</v>
      </c>
      <c r="M37" s="135">
        <f>ROUND(L37*VLOOKUP(I37,pricing!M:N,2,FALSE),2)</f>
        <v>0</v>
      </c>
      <c r="N37" s="135">
        <f>IF('KMT GP End Mill Recon Form'!$G$6="yes",IF($Q$1="CANADA",pricing!$R$2 *J37,pricing!$Q$2 *J37),0)</f>
        <v>0</v>
      </c>
      <c r="O37" s="135">
        <f t="shared" si="5"/>
        <v>0</v>
      </c>
    </row>
    <row r="38" spans="1:15" ht="24">
      <c r="A38" s="135">
        <f t="shared" si="3"/>
        <v>0</v>
      </c>
      <c r="B38" s="135">
        <f>IF(A38&gt;0,SUM(A$2:A38),0)*10</f>
        <v>0</v>
      </c>
      <c r="C38" s="135">
        <v>3381983</v>
      </c>
      <c r="D38" s="135" t="s">
        <v>173</v>
      </c>
      <c r="E38" s="136" t="s">
        <v>169</v>
      </c>
      <c r="F38" s="136" t="s">
        <v>137</v>
      </c>
      <c r="G38" s="136" t="s">
        <v>73</v>
      </c>
      <c r="H38" s="138" t="s">
        <v>130</v>
      </c>
      <c r="I38" s="137" t="s">
        <v>131</v>
      </c>
      <c r="J38" s="139">
        <f>'KMT GP End Mill Recon Form'!J31</f>
        <v>0</v>
      </c>
      <c r="K38" s="135">
        <f t="shared" si="4"/>
        <v>0</v>
      </c>
      <c r="L38" s="135">
        <f>IFERROR(ROUND((IF($Q$1="CANADA",VLOOKUP(C38&amp;"-"&amp;K38,pricing!I:K,3,FALSE),VLOOKUP(C38&amp;"-"&amp;K38,pricing!I:J,2,FALSE))*J38),2),0)</f>
        <v>0</v>
      </c>
      <c r="M38" s="135">
        <f>ROUND(L38*VLOOKUP(I38,pricing!M:N,2,FALSE),2)</f>
        <v>0</v>
      </c>
      <c r="N38" s="135">
        <f>IF('KMT GP End Mill Recon Form'!$G$6="yes",IF($Q$1="CANADA",pricing!$R$2 *J38,pricing!$Q$2 *J38),0)</f>
        <v>0</v>
      </c>
      <c r="O38" s="135">
        <f t="shared" si="5"/>
        <v>0</v>
      </c>
    </row>
    <row r="39" spans="1:15" ht="24">
      <c r="A39" s="135">
        <f t="shared" si="3"/>
        <v>0</v>
      </c>
      <c r="B39" s="135">
        <f>IF(A39&gt;0,SUM(A$2:A39),0)*10</f>
        <v>0</v>
      </c>
      <c r="C39" s="135">
        <v>3381992</v>
      </c>
      <c r="D39" s="135" t="s">
        <v>174</v>
      </c>
      <c r="E39" s="136" t="s">
        <v>169</v>
      </c>
      <c r="F39" s="136" t="s">
        <v>137</v>
      </c>
      <c r="G39" s="136" t="s">
        <v>73</v>
      </c>
      <c r="H39" s="138" t="s">
        <v>133</v>
      </c>
      <c r="I39" s="137" t="s">
        <v>131</v>
      </c>
      <c r="J39" s="139">
        <f>'KMT GP End Mill Recon Form'!K31</f>
        <v>0</v>
      </c>
      <c r="K39" s="135">
        <f t="shared" si="4"/>
        <v>0</v>
      </c>
      <c r="L39" s="135">
        <f>IFERROR(ROUND((IF($Q$1="CANADA",VLOOKUP(C39&amp;"-"&amp;K39,pricing!I:K,3,FALSE),VLOOKUP(C39&amp;"-"&amp;K39,pricing!I:J,2,FALSE))*J39),2),0)</f>
        <v>0</v>
      </c>
      <c r="M39" s="135">
        <f>ROUND(L39*VLOOKUP(I39,pricing!M:N,2,FALSE),2)</f>
        <v>0</v>
      </c>
      <c r="N39" s="135">
        <f>IF('KMT GP End Mill Recon Form'!$G$6="yes",IF($Q$1="CANADA",pricing!$R$2 *J39,pricing!$Q$2 *J39),0)</f>
        <v>0</v>
      </c>
      <c r="O39" s="135">
        <f t="shared" si="5"/>
        <v>0</v>
      </c>
    </row>
    <row r="40" spans="1:15" ht="24">
      <c r="A40" s="135">
        <f t="shared" si="3"/>
        <v>0</v>
      </c>
      <c r="B40" s="135">
        <f>IF(A40&gt;0,SUM(A$2:A40),0)*10</f>
        <v>0</v>
      </c>
      <c r="C40" s="135">
        <v>3382000</v>
      </c>
      <c r="D40" s="135" t="s">
        <v>175</v>
      </c>
      <c r="E40" s="136" t="s">
        <v>169</v>
      </c>
      <c r="F40" s="136" t="s">
        <v>137</v>
      </c>
      <c r="G40" s="136" t="s">
        <v>74</v>
      </c>
      <c r="H40" s="138" t="s">
        <v>130</v>
      </c>
      <c r="I40" s="137" t="s">
        <v>131</v>
      </c>
      <c r="J40" s="139">
        <f>'KMT GP End Mill Recon Form'!L31</f>
        <v>0</v>
      </c>
      <c r="K40" s="135">
        <f t="shared" si="4"/>
        <v>0</v>
      </c>
      <c r="L40" s="135">
        <f>IFERROR(ROUND((IF($Q$1="CANADA",VLOOKUP(C40&amp;"-"&amp;K40,pricing!I:K,3,FALSE),VLOOKUP(C40&amp;"-"&amp;K40,pricing!I:J,2,FALSE))*J40),2),0)</f>
        <v>0</v>
      </c>
      <c r="M40" s="135">
        <f>ROUND(L40*VLOOKUP(I40,pricing!M:N,2,FALSE),2)</f>
        <v>0</v>
      </c>
      <c r="N40" s="135">
        <f>IF('KMT GP End Mill Recon Form'!$G$6="yes",IF($Q$1="CANADA",pricing!$R$2 *J40,pricing!$Q$2 *J40),0)</f>
        <v>0</v>
      </c>
      <c r="O40" s="135">
        <f t="shared" si="5"/>
        <v>0</v>
      </c>
    </row>
    <row r="41" spans="1:15" ht="24">
      <c r="A41" s="135">
        <f t="shared" si="3"/>
        <v>0</v>
      </c>
      <c r="B41" s="135">
        <f>IF(A41&gt;0,SUM(A$2:A41),0)*10</f>
        <v>0</v>
      </c>
      <c r="C41" s="135">
        <v>3382008</v>
      </c>
      <c r="D41" s="135" t="s">
        <v>176</v>
      </c>
      <c r="E41" s="136" t="s">
        <v>169</v>
      </c>
      <c r="F41" s="136" t="s">
        <v>137</v>
      </c>
      <c r="G41" s="136" t="s">
        <v>74</v>
      </c>
      <c r="H41" s="138" t="s">
        <v>133</v>
      </c>
      <c r="I41" s="137" t="s">
        <v>131</v>
      </c>
      <c r="J41" s="139">
        <f>'KMT GP End Mill Recon Form'!M31</f>
        <v>0</v>
      </c>
      <c r="K41" s="135">
        <f t="shared" si="4"/>
        <v>0</v>
      </c>
      <c r="L41" s="135">
        <f>IFERROR(ROUND((IF($Q$1="CANADA",VLOOKUP(C41&amp;"-"&amp;K41,pricing!I:K,3,FALSE),VLOOKUP(C41&amp;"-"&amp;K41,pricing!I:J,2,FALSE))*J41),2),0)</f>
        <v>0</v>
      </c>
      <c r="M41" s="135">
        <f>ROUND(L41*VLOOKUP(I41,pricing!M:N,2,FALSE),2)</f>
        <v>0</v>
      </c>
      <c r="N41" s="135">
        <f>IF('KMT GP End Mill Recon Form'!$G$6="yes",IF($Q$1="CANADA",pricing!$R$2 *J41,pricing!$Q$2 *J41),0)</f>
        <v>0</v>
      </c>
      <c r="O41" s="135">
        <f t="shared" si="5"/>
        <v>0</v>
      </c>
    </row>
    <row r="42" spans="1:15" ht="24">
      <c r="A42" s="135">
        <f t="shared" si="3"/>
        <v>0</v>
      </c>
      <c r="B42" s="135">
        <f>IF(A42&gt;0,SUM(A$2:A42),0)*10</f>
        <v>0</v>
      </c>
      <c r="C42" s="135">
        <v>3381849</v>
      </c>
      <c r="D42" s="135" t="s">
        <v>177</v>
      </c>
      <c r="E42" s="136" t="s">
        <v>178</v>
      </c>
      <c r="F42" s="136" t="s">
        <v>129</v>
      </c>
      <c r="G42" s="136" t="s">
        <v>73</v>
      </c>
      <c r="H42" s="138" t="s">
        <v>130</v>
      </c>
      <c r="I42" s="137" t="s">
        <v>131</v>
      </c>
      <c r="J42" s="139">
        <f>'KMT GP End Mill Recon Form'!F35</f>
        <v>0</v>
      </c>
      <c r="K42" s="135">
        <f t="shared" si="4"/>
        <v>0</v>
      </c>
      <c r="L42" s="135">
        <f>IFERROR(ROUND((IF($Q$1="CANADA",VLOOKUP(C42&amp;"-"&amp;K42,pricing!I:K,3,FALSE),VLOOKUP(C42&amp;"-"&amp;K42,pricing!I:J,2,FALSE))*J42),2),0)</f>
        <v>0</v>
      </c>
      <c r="M42" s="135">
        <f>ROUND(L42*VLOOKUP(I42,pricing!M:N,2,FALSE),2)</f>
        <v>0</v>
      </c>
      <c r="N42" s="135">
        <f>IF('KMT GP End Mill Recon Form'!$G$6="yes",IF($Q$1="CANADA",pricing!$R$2 *J42,pricing!$Q$2 *J42),0)</f>
        <v>0</v>
      </c>
      <c r="O42" s="135">
        <f t="shared" si="5"/>
        <v>0</v>
      </c>
    </row>
    <row r="43" spans="1:15" ht="24">
      <c r="A43" s="135">
        <f t="shared" si="3"/>
        <v>0</v>
      </c>
      <c r="B43" s="135">
        <f>IF(A43&gt;0,SUM(A$2:A43),0)*10</f>
        <v>0</v>
      </c>
      <c r="C43" s="135">
        <v>3381887</v>
      </c>
      <c r="D43" s="135" t="s">
        <v>179</v>
      </c>
      <c r="E43" s="136" t="s">
        <v>178</v>
      </c>
      <c r="F43" s="136" t="s">
        <v>129</v>
      </c>
      <c r="G43" s="136" t="s">
        <v>73</v>
      </c>
      <c r="H43" s="138" t="s">
        <v>133</v>
      </c>
      <c r="I43" s="137" t="s">
        <v>131</v>
      </c>
      <c r="J43" s="139">
        <f>'KMT GP End Mill Recon Form'!G35</f>
        <v>0</v>
      </c>
      <c r="K43" s="135">
        <f t="shared" si="4"/>
        <v>0</v>
      </c>
      <c r="L43" s="135">
        <f>IFERROR(ROUND((IF($Q$1="CANADA",VLOOKUP(C43&amp;"-"&amp;K43,pricing!I:K,3,FALSE),VLOOKUP(C43&amp;"-"&amp;K43,pricing!I:J,2,FALSE))*J43),2),0)</f>
        <v>0</v>
      </c>
      <c r="M43" s="135">
        <f>ROUND(L43*VLOOKUP(I43,pricing!M:N,2,FALSE),2)</f>
        <v>0</v>
      </c>
      <c r="N43" s="135">
        <f>IF('KMT GP End Mill Recon Form'!$G$6="yes",IF($Q$1="CANADA",pricing!$R$2 *J43,pricing!$Q$2 *J43),0)</f>
        <v>0</v>
      </c>
      <c r="O43" s="135">
        <f t="shared" si="5"/>
        <v>0</v>
      </c>
    </row>
    <row r="44" spans="1:15" ht="24">
      <c r="A44" s="135">
        <f t="shared" si="3"/>
        <v>0</v>
      </c>
      <c r="B44" s="135">
        <f>IF(A44&gt;0,SUM(A$2:A44),0)*10</f>
        <v>0</v>
      </c>
      <c r="C44" s="135">
        <v>3381907</v>
      </c>
      <c r="D44" s="135" t="s">
        <v>180</v>
      </c>
      <c r="E44" s="136" t="s">
        <v>178</v>
      </c>
      <c r="F44" s="136" t="s">
        <v>129</v>
      </c>
      <c r="G44" s="136" t="s">
        <v>74</v>
      </c>
      <c r="H44" s="138" t="s">
        <v>130</v>
      </c>
      <c r="I44" s="137" t="s">
        <v>131</v>
      </c>
      <c r="J44" s="139">
        <f>'KMT GP End Mill Recon Form'!H35</f>
        <v>0</v>
      </c>
      <c r="K44" s="135">
        <f t="shared" si="4"/>
        <v>0</v>
      </c>
      <c r="L44" s="135">
        <f>IFERROR(ROUND((IF($Q$1="CANADA",VLOOKUP(C44&amp;"-"&amp;K44,pricing!I:K,3,FALSE),VLOOKUP(C44&amp;"-"&amp;K44,pricing!I:J,2,FALSE))*J44),2),0)</f>
        <v>0</v>
      </c>
      <c r="M44" s="135">
        <f>ROUND(L44*VLOOKUP(I44,pricing!M:N,2,FALSE),2)</f>
        <v>0</v>
      </c>
      <c r="N44" s="135">
        <f>IF('KMT GP End Mill Recon Form'!$G$6="yes",IF($Q$1="CANADA",pricing!$R$2 *J44,pricing!$Q$2 *J44),0)</f>
        <v>0</v>
      </c>
      <c r="O44" s="135">
        <f t="shared" si="5"/>
        <v>0</v>
      </c>
    </row>
    <row r="45" spans="1:15" ht="24">
      <c r="A45" s="135">
        <f t="shared" si="3"/>
        <v>0</v>
      </c>
      <c r="B45" s="135">
        <f>IF(A45&gt;0,SUM(A$2:A45),0)*10</f>
        <v>0</v>
      </c>
      <c r="C45" s="135">
        <v>3381965</v>
      </c>
      <c r="D45" s="135" t="s">
        <v>181</v>
      </c>
      <c r="E45" s="136" t="s">
        <v>178</v>
      </c>
      <c r="F45" s="136" t="s">
        <v>129</v>
      </c>
      <c r="G45" s="136" t="s">
        <v>74</v>
      </c>
      <c r="H45" s="138" t="s">
        <v>133</v>
      </c>
      <c r="I45" s="137" t="s">
        <v>131</v>
      </c>
      <c r="J45" s="139">
        <f>'KMT GP End Mill Recon Form'!I35</f>
        <v>0</v>
      </c>
      <c r="K45" s="135">
        <f t="shared" si="4"/>
        <v>0</v>
      </c>
      <c r="L45" s="135">
        <f>IFERROR(ROUND((IF($Q$1="CANADA",VLOOKUP(C45&amp;"-"&amp;K45,pricing!I:K,3,FALSE),VLOOKUP(C45&amp;"-"&amp;K45,pricing!I:J,2,FALSE))*J45),2),0)</f>
        <v>0</v>
      </c>
      <c r="M45" s="135">
        <f>ROUND(L45*VLOOKUP(I45,pricing!M:N,2,FALSE),2)</f>
        <v>0</v>
      </c>
      <c r="N45" s="135">
        <f>IF('KMT GP End Mill Recon Form'!$G$6="yes",IF($Q$1="CANADA",pricing!$R$2 *J45,pricing!$Q$2 *J45),0)</f>
        <v>0</v>
      </c>
      <c r="O45" s="135">
        <f t="shared" si="5"/>
        <v>0</v>
      </c>
    </row>
    <row r="46" spans="1:15" ht="24">
      <c r="A46" s="135">
        <f t="shared" si="3"/>
        <v>0</v>
      </c>
      <c r="B46" s="135">
        <f>IF(A46&gt;0,SUM(A$2:A46),0)*10</f>
        <v>0</v>
      </c>
      <c r="C46" s="135">
        <v>3381984</v>
      </c>
      <c r="D46" s="135" t="s">
        <v>182</v>
      </c>
      <c r="E46" s="136" t="s">
        <v>178</v>
      </c>
      <c r="F46" s="136" t="s">
        <v>137</v>
      </c>
      <c r="G46" s="136" t="s">
        <v>73</v>
      </c>
      <c r="H46" s="138" t="s">
        <v>130</v>
      </c>
      <c r="I46" s="137" t="s">
        <v>131</v>
      </c>
      <c r="J46" s="139">
        <f>'KMT GP End Mill Recon Form'!J35</f>
        <v>0</v>
      </c>
      <c r="K46" s="135">
        <f t="shared" si="4"/>
        <v>0</v>
      </c>
      <c r="L46" s="135">
        <f>IFERROR(ROUND((IF($Q$1="CANADA",VLOOKUP(C46&amp;"-"&amp;K46,pricing!I:K,3,FALSE),VLOOKUP(C46&amp;"-"&amp;K46,pricing!I:J,2,FALSE))*J46),2),0)</f>
        <v>0</v>
      </c>
      <c r="M46" s="135">
        <f>ROUND(L46*VLOOKUP(I46,pricing!M:N,2,FALSE),2)</f>
        <v>0</v>
      </c>
      <c r="N46" s="135">
        <f>IF('KMT GP End Mill Recon Form'!$G$6="yes",IF($Q$1="CANADA",pricing!$R$2 *J46,pricing!$Q$2 *J46),0)</f>
        <v>0</v>
      </c>
      <c r="O46" s="135">
        <f t="shared" si="5"/>
        <v>0</v>
      </c>
    </row>
    <row r="47" spans="1:15" ht="24">
      <c r="A47" s="135">
        <f t="shared" si="3"/>
        <v>0</v>
      </c>
      <c r="B47" s="135">
        <f>IF(A47&gt;0,SUM(A$2:A47),0)*10</f>
        <v>0</v>
      </c>
      <c r="C47" s="135">
        <v>3381993</v>
      </c>
      <c r="D47" s="135" t="s">
        <v>183</v>
      </c>
      <c r="E47" s="136" t="s">
        <v>178</v>
      </c>
      <c r="F47" s="136" t="s">
        <v>137</v>
      </c>
      <c r="G47" s="136" t="s">
        <v>73</v>
      </c>
      <c r="H47" s="138" t="s">
        <v>133</v>
      </c>
      <c r="I47" s="137" t="s">
        <v>131</v>
      </c>
      <c r="J47" s="139">
        <f>'KMT GP End Mill Recon Form'!K35</f>
        <v>0</v>
      </c>
      <c r="K47" s="135">
        <f t="shared" si="4"/>
        <v>0</v>
      </c>
      <c r="L47" s="135">
        <f>IFERROR(ROUND((IF($Q$1="CANADA",VLOOKUP(C47&amp;"-"&amp;K47,pricing!I:K,3,FALSE),VLOOKUP(C47&amp;"-"&amp;K47,pricing!I:J,2,FALSE))*J47),2),0)</f>
        <v>0</v>
      </c>
      <c r="M47" s="135">
        <f>ROUND(L47*VLOOKUP(I47,pricing!M:N,2,FALSE),2)</f>
        <v>0</v>
      </c>
      <c r="N47" s="135">
        <f>IF('KMT GP End Mill Recon Form'!$G$6="yes",IF($Q$1="CANADA",pricing!$R$2 *J47,pricing!$Q$2 *J47),0)</f>
        <v>0</v>
      </c>
      <c r="O47" s="135">
        <f t="shared" si="5"/>
        <v>0</v>
      </c>
    </row>
    <row r="48" spans="1:15" ht="24">
      <c r="A48" s="135">
        <f t="shared" si="3"/>
        <v>0</v>
      </c>
      <c r="B48" s="135">
        <f>IF(A48&gt;0,SUM(A$2:A48),0)*10</f>
        <v>0</v>
      </c>
      <c r="C48" s="135">
        <v>3382002</v>
      </c>
      <c r="D48" s="135" t="s">
        <v>184</v>
      </c>
      <c r="E48" s="136" t="s">
        <v>178</v>
      </c>
      <c r="F48" s="136" t="s">
        <v>137</v>
      </c>
      <c r="G48" s="136" t="s">
        <v>74</v>
      </c>
      <c r="H48" s="138" t="s">
        <v>130</v>
      </c>
      <c r="I48" s="137" t="s">
        <v>131</v>
      </c>
      <c r="J48" s="139">
        <f>'KMT GP End Mill Recon Form'!L35</f>
        <v>0</v>
      </c>
      <c r="K48" s="135">
        <f t="shared" si="4"/>
        <v>0</v>
      </c>
      <c r="L48" s="135">
        <f>IFERROR(ROUND((IF($Q$1="CANADA",VLOOKUP(C48&amp;"-"&amp;K48,pricing!I:K,3,FALSE),VLOOKUP(C48&amp;"-"&amp;K48,pricing!I:J,2,FALSE))*J48),2),0)</f>
        <v>0</v>
      </c>
      <c r="M48" s="135">
        <f>ROUND(L48*VLOOKUP(I48,pricing!M:N,2,FALSE),2)</f>
        <v>0</v>
      </c>
      <c r="N48" s="135">
        <f>IF('KMT GP End Mill Recon Form'!$G$6="yes",IF($Q$1="CANADA",pricing!$R$2 *J48,pricing!$Q$2 *J48),0)</f>
        <v>0</v>
      </c>
      <c r="O48" s="135">
        <f t="shared" si="5"/>
        <v>0</v>
      </c>
    </row>
    <row r="49" spans="1:15" ht="24">
      <c r="A49" s="135">
        <f t="shared" si="3"/>
        <v>0</v>
      </c>
      <c r="B49" s="135">
        <f>IF(A49&gt;0,SUM(A$2:A49),0)*10</f>
        <v>0</v>
      </c>
      <c r="C49" s="135">
        <v>3382009</v>
      </c>
      <c r="D49" s="135" t="s">
        <v>185</v>
      </c>
      <c r="E49" s="136" t="s">
        <v>178</v>
      </c>
      <c r="F49" s="136" t="s">
        <v>137</v>
      </c>
      <c r="G49" s="136" t="s">
        <v>74</v>
      </c>
      <c r="H49" s="138" t="s">
        <v>133</v>
      </c>
      <c r="I49" s="137" t="s">
        <v>131</v>
      </c>
      <c r="J49" s="139">
        <f>'KMT GP End Mill Recon Form'!M35</f>
        <v>0</v>
      </c>
      <c r="K49" s="135">
        <f t="shared" si="4"/>
        <v>0</v>
      </c>
      <c r="L49" s="135">
        <f>IFERROR(ROUND((IF($Q$1="CANADA",VLOOKUP(C49&amp;"-"&amp;K49,pricing!I:K,3,FALSE),VLOOKUP(C49&amp;"-"&amp;K49,pricing!I:J,2,FALSE))*J49),2),0)</f>
        <v>0</v>
      </c>
      <c r="M49" s="135">
        <f>ROUND(L49*VLOOKUP(I49,pricing!M:N,2,FALSE),2)</f>
        <v>0</v>
      </c>
      <c r="N49" s="135">
        <f>IF('KMT GP End Mill Recon Form'!$G$6="yes",IF($Q$1="CANADA",pricing!$R$2 *J49,pricing!$Q$2 *J49),0)</f>
        <v>0</v>
      </c>
      <c r="O49" s="135">
        <f t="shared" si="5"/>
        <v>0</v>
      </c>
    </row>
    <row r="50" spans="1:15" ht="24">
      <c r="A50" s="135">
        <f t="shared" si="3"/>
        <v>0</v>
      </c>
      <c r="B50" s="135">
        <f>IF(A50&gt;0,SUM(A$2:A50),0)*10</f>
        <v>0</v>
      </c>
      <c r="C50" s="135">
        <v>3381851</v>
      </c>
      <c r="D50" s="135" t="s">
        <v>186</v>
      </c>
      <c r="E50" s="136" t="s">
        <v>187</v>
      </c>
      <c r="F50" s="136" t="s">
        <v>129</v>
      </c>
      <c r="G50" s="136" t="s">
        <v>73</v>
      </c>
      <c r="H50" s="138" t="s">
        <v>130</v>
      </c>
      <c r="I50" s="137" t="s">
        <v>131</v>
      </c>
      <c r="J50" s="139">
        <f>'KMT GP End Mill Recon Form'!F39</f>
        <v>0</v>
      </c>
      <c r="K50" s="135">
        <f t="shared" si="4"/>
        <v>0</v>
      </c>
      <c r="L50" s="135">
        <f>IFERROR(ROUND((IF($Q$1="CANADA",VLOOKUP(C50&amp;"-"&amp;K50,pricing!I:K,3,FALSE),VLOOKUP(C50&amp;"-"&amp;K50,pricing!I:J,2,FALSE))*J50),2),0)</f>
        <v>0</v>
      </c>
      <c r="M50" s="135">
        <f>ROUND(L50*VLOOKUP(I50,pricing!M:N,2,FALSE),2)</f>
        <v>0</v>
      </c>
      <c r="N50" s="135">
        <f>IF('KMT GP End Mill Recon Form'!$G$6="yes",IF($Q$1="CANADA",pricing!$R$2 *J50,pricing!$Q$2 *J50),0)</f>
        <v>0</v>
      </c>
      <c r="O50" s="135">
        <f t="shared" si="5"/>
        <v>0</v>
      </c>
    </row>
    <row r="51" spans="1:15" ht="24">
      <c r="A51" s="135">
        <f t="shared" si="3"/>
        <v>0</v>
      </c>
      <c r="B51" s="135">
        <f>IF(A51&gt;0,SUM(A$2:A51),0)*10</f>
        <v>0</v>
      </c>
      <c r="C51" s="135">
        <v>3381888</v>
      </c>
      <c r="D51" s="135" t="s">
        <v>188</v>
      </c>
      <c r="E51" s="136" t="s">
        <v>187</v>
      </c>
      <c r="F51" s="136" t="s">
        <v>129</v>
      </c>
      <c r="G51" s="136" t="s">
        <v>73</v>
      </c>
      <c r="H51" s="138" t="s">
        <v>133</v>
      </c>
      <c r="I51" s="137" t="s">
        <v>131</v>
      </c>
      <c r="J51" s="139">
        <f>'KMT GP End Mill Recon Form'!G39</f>
        <v>0</v>
      </c>
      <c r="K51" s="135">
        <f t="shared" si="4"/>
        <v>0</v>
      </c>
      <c r="L51" s="135">
        <f>IFERROR(ROUND((IF($Q$1="CANADA",VLOOKUP(C51&amp;"-"&amp;K51,pricing!I:K,3,FALSE),VLOOKUP(C51&amp;"-"&amp;K51,pricing!I:J,2,FALSE))*J51),2),0)</f>
        <v>0</v>
      </c>
      <c r="M51" s="135">
        <f>ROUND(L51*VLOOKUP(I51,pricing!M:N,2,FALSE),2)</f>
        <v>0</v>
      </c>
      <c r="N51" s="135">
        <f>IF('KMT GP End Mill Recon Form'!$G$6="yes",IF($Q$1="CANADA",pricing!$R$2 *J51,pricing!$Q$2 *J51),0)</f>
        <v>0</v>
      </c>
      <c r="O51" s="135">
        <f t="shared" si="5"/>
        <v>0</v>
      </c>
    </row>
    <row r="52" spans="1:15" ht="24">
      <c r="A52" s="135">
        <f t="shared" si="3"/>
        <v>0</v>
      </c>
      <c r="B52" s="135">
        <f>IF(A52&gt;0,SUM(A$2:A52),0)*10</f>
        <v>0</v>
      </c>
      <c r="C52" s="135">
        <v>3381908</v>
      </c>
      <c r="D52" s="135" t="s">
        <v>189</v>
      </c>
      <c r="E52" s="136" t="s">
        <v>187</v>
      </c>
      <c r="F52" s="136" t="s">
        <v>129</v>
      </c>
      <c r="G52" s="136" t="s">
        <v>74</v>
      </c>
      <c r="H52" s="138" t="s">
        <v>130</v>
      </c>
      <c r="I52" s="137" t="s">
        <v>131</v>
      </c>
      <c r="J52" s="139">
        <f>'KMT GP End Mill Recon Form'!H39</f>
        <v>0</v>
      </c>
      <c r="K52" s="135">
        <f t="shared" si="4"/>
        <v>0</v>
      </c>
      <c r="L52" s="135">
        <f>IFERROR(ROUND((IF($Q$1="CANADA",VLOOKUP(C52&amp;"-"&amp;K52,pricing!I:K,3,FALSE),VLOOKUP(C52&amp;"-"&amp;K52,pricing!I:J,2,FALSE))*J52),2),0)</f>
        <v>0</v>
      </c>
      <c r="M52" s="135">
        <f>ROUND(L52*VLOOKUP(I52,pricing!M:N,2,FALSE),2)</f>
        <v>0</v>
      </c>
      <c r="N52" s="135">
        <f>IF('KMT GP End Mill Recon Form'!$G$6="yes",IF($Q$1="CANADA",pricing!$R$2 *J52,pricing!$Q$2 *J52),0)</f>
        <v>0</v>
      </c>
      <c r="O52" s="135">
        <f t="shared" si="5"/>
        <v>0</v>
      </c>
    </row>
    <row r="53" spans="1:15" ht="24">
      <c r="A53" s="135">
        <f t="shared" si="3"/>
        <v>0</v>
      </c>
      <c r="B53" s="135">
        <f>IF(A53&gt;0,SUM(A$2:A53),0)*10</f>
        <v>0</v>
      </c>
      <c r="C53" s="135">
        <v>3381966</v>
      </c>
      <c r="D53" s="135" t="s">
        <v>190</v>
      </c>
      <c r="E53" s="136" t="s">
        <v>187</v>
      </c>
      <c r="F53" s="136" t="s">
        <v>129</v>
      </c>
      <c r="G53" s="136" t="s">
        <v>74</v>
      </c>
      <c r="H53" s="138" t="s">
        <v>133</v>
      </c>
      <c r="I53" s="137" t="s">
        <v>131</v>
      </c>
      <c r="J53" s="139">
        <f>'KMT GP End Mill Recon Form'!I39</f>
        <v>0</v>
      </c>
      <c r="K53" s="135">
        <f t="shared" si="4"/>
        <v>0</v>
      </c>
      <c r="L53" s="135">
        <f>IFERROR(ROUND((IF($Q$1="CANADA",VLOOKUP(C53&amp;"-"&amp;K53,pricing!I:K,3,FALSE),VLOOKUP(C53&amp;"-"&amp;K53,pricing!I:J,2,FALSE))*J53),2),0)</f>
        <v>0</v>
      </c>
      <c r="M53" s="135">
        <f>ROUND(L53*VLOOKUP(I53,pricing!M:N,2,FALSE),2)</f>
        <v>0</v>
      </c>
      <c r="N53" s="135">
        <f>IF('KMT GP End Mill Recon Form'!$G$6="yes",IF($Q$1="CANADA",pricing!$R$2 *J53,pricing!$Q$2 *J53),0)</f>
        <v>0</v>
      </c>
      <c r="O53" s="135">
        <f t="shared" si="5"/>
        <v>0</v>
      </c>
    </row>
    <row r="54" spans="1:15" ht="24">
      <c r="A54" s="135">
        <f t="shared" si="3"/>
        <v>0</v>
      </c>
      <c r="B54" s="135">
        <f>IF(A54&gt;0,SUM(A$2:A54),0)*10</f>
        <v>0</v>
      </c>
      <c r="C54" s="135">
        <v>3381985</v>
      </c>
      <c r="D54" s="135" t="s">
        <v>191</v>
      </c>
      <c r="E54" s="136" t="s">
        <v>187</v>
      </c>
      <c r="F54" s="136" t="s">
        <v>137</v>
      </c>
      <c r="G54" s="136" t="s">
        <v>73</v>
      </c>
      <c r="H54" s="138" t="s">
        <v>130</v>
      </c>
      <c r="I54" s="137" t="s">
        <v>131</v>
      </c>
      <c r="J54" s="139">
        <f>'KMT GP End Mill Recon Form'!J39</f>
        <v>0</v>
      </c>
      <c r="K54" s="135">
        <f t="shared" si="4"/>
        <v>0</v>
      </c>
      <c r="L54" s="135">
        <f>IFERROR(ROUND((IF($Q$1="CANADA",VLOOKUP(C54&amp;"-"&amp;K54,pricing!I:K,3,FALSE),VLOOKUP(C54&amp;"-"&amp;K54,pricing!I:J,2,FALSE))*J54),2),0)</f>
        <v>0</v>
      </c>
      <c r="M54" s="135">
        <f>ROUND(L54*VLOOKUP(I54,pricing!M:N,2,FALSE),2)</f>
        <v>0</v>
      </c>
      <c r="N54" s="135">
        <f>IF('KMT GP End Mill Recon Form'!$G$6="yes",IF($Q$1="CANADA",pricing!$R$2 *J54,pricing!$Q$2 *J54),0)</f>
        <v>0</v>
      </c>
      <c r="O54" s="135">
        <f t="shared" si="5"/>
        <v>0</v>
      </c>
    </row>
    <row r="55" spans="1:15" ht="24">
      <c r="A55" s="135">
        <f t="shared" si="3"/>
        <v>0</v>
      </c>
      <c r="B55" s="135">
        <f>IF(A55&gt;0,SUM(A$2:A55),0)*10</f>
        <v>0</v>
      </c>
      <c r="C55" s="135">
        <v>3381995</v>
      </c>
      <c r="D55" s="135" t="s">
        <v>192</v>
      </c>
      <c r="E55" s="136" t="s">
        <v>187</v>
      </c>
      <c r="F55" s="136" t="s">
        <v>137</v>
      </c>
      <c r="G55" s="136" t="s">
        <v>73</v>
      </c>
      <c r="H55" s="138" t="s">
        <v>133</v>
      </c>
      <c r="I55" s="137" t="s">
        <v>131</v>
      </c>
      <c r="J55" s="139">
        <f>'KMT GP End Mill Recon Form'!K39</f>
        <v>0</v>
      </c>
      <c r="K55" s="135">
        <f t="shared" si="4"/>
        <v>0</v>
      </c>
      <c r="L55" s="135">
        <f>IFERROR(ROUND((IF($Q$1="CANADA",VLOOKUP(C55&amp;"-"&amp;K55,pricing!I:K,3,FALSE),VLOOKUP(C55&amp;"-"&amp;K55,pricing!I:J,2,FALSE))*J55),2),0)</f>
        <v>0</v>
      </c>
      <c r="M55" s="135">
        <f>ROUND(L55*VLOOKUP(I55,pricing!M:N,2,FALSE),2)</f>
        <v>0</v>
      </c>
      <c r="N55" s="135">
        <f>IF('KMT GP End Mill Recon Form'!$G$6="yes",IF($Q$1="CANADA",pricing!$R$2 *J55,pricing!$Q$2 *J55),0)</f>
        <v>0</v>
      </c>
      <c r="O55" s="135">
        <f t="shared" si="5"/>
        <v>0</v>
      </c>
    </row>
    <row r="56" spans="1:15" ht="24">
      <c r="A56" s="135">
        <f t="shared" si="3"/>
        <v>0</v>
      </c>
      <c r="B56" s="135">
        <f>IF(A56&gt;0,SUM(A$2:A56),0)*10</f>
        <v>0</v>
      </c>
      <c r="C56" s="135">
        <v>3382003</v>
      </c>
      <c r="D56" s="135" t="s">
        <v>193</v>
      </c>
      <c r="E56" s="136" t="s">
        <v>187</v>
      </c>
      <c r="F56" s="136" t="s">
        <v>137</v>
      </c>
      <c r="G56" s="136" t="s">
        <v>74</v>
      </c>
      <c r="H56" s="138" t="s">
        <v>130</v>
      </c>
      <c r="I56" s="137" t="s">
        <v>131</v>
      </c>
      <c r="J56" s="139">
        <f>'KMT GP End Mill Recon Form'!L39</f>
        <v>0</v>
      </c>
      <c r="K56" s="135">
        <f t="shared" si="4"/>
        <v>0</v>
      </c>
      <c r="L56" s="135">
        <f>IFERROR(ROUND((IF($Q$1="CANADA",VLOOKUP(C56&amp;"-"&amp;K56,pricing!I:K,3,FALSE),VLOOKUP(C56&amp;"-"&amp;K56,pricing!I:J,2,FALSE))*J56),2),0)</f>
        <v>0</v>
      </c>
      <c r="M56" s="135">
        <f>ROUND(L56*VLOOKUP(I56,pricing!M:N,2,FALSE),2)</f>
        <v>0</v>
      </c>
      <c r="N56" s="135">
        <f>IF('KMT GP End Mill Recon Form'!$G$6="yes",IF($Q$1="CANADA",pricing!$R$2 *J56,pricing!$Q$2 *J56),0)</f>
        <v>0</v>
      </c>
      <c r="O56" s="135">
        <f t="shared" si="5"/>
        <v>0</v>
      </c>
    </row>
    <row r="57" spans="1:15" ht="24">
      <c r="A57" s="135">
        <f t="shared" si="3"/>
        <v>0</v>
      </c>
      <c r="B57" s="135">
        <f>IF(A57&gt;0,SUM(A$2:A57),0)*10</f>
        <v>0</v>
      </c>
      <c r="C57" s="135">
        <v>3382010</v>
      </c>
      <c r="D57" s="135" t="s">
        <v>194</v>
      </c>
      <c r="E57" s="136" t="s">
        <v>187</v>
      </c>
      <c r="F57" s="136" t="s">
        <v>137</v>
      </c>
      <c r="G57" s="136" t="s">
        <v>74</v>
      </c>
      <c r="H57" s="138" t="s">
        <v>133</v>
      </c>
      <c r="I57" s="137" t="s">
        <v>131</v>
      </c>
      <c r="J57" s="139">
        <f>'KMT GP End Mill Recon Form'!M39</f>
        <v>0</v>
      </c>
      <c r="K57" s="135">
        <f t="shared" si="4"/>
        <v>0</v>
      </c>
      <c r="L57" s="135">
        <f>IFERROR(ROUND((IF($Q$1="CANADA",VLOOKUP(C57&amp;"-"&amp;K57,pricing!I:K,3,FALSE),VLOOKUP(C57&amp;"-"&amp;K57,pricing!I:J,2,FALSE))*J57),2),0)</f>
        <v>0</v>
      </c>
      <c r="M57" s="135">
        <f>ROUND(L57*VLOOKUP(I57,pricing!M:N,2,FALSE),2)</f>
        <v>0</v>
      </c>
      <c r="N57" s="135">
        <f>IF('KMT GP End Mill Recon Form'!$G$6="yes",IF($Q$1="CANADA",pricing!$R$2 *J57,pricing!$Q$2 *J57),0)</f>
        <v>0</v>
      </c>
      <c r="O57" s="135">
        <f t="shared" si="5"/>
        <v>0</v>
      </c>
    </row>
    <row r="58" spans="1:15" ht="24">
      <c r="A58" s="135">
        <f t="shared" si="3"/>
        <v>0</v>
      </c>
      <c r="B58" s="135">
        <f>IF(A58&gt;0,SUM(A$2:A58),0)*10</f>
        <v>0</v>
      </c>
      <c r="C58" s="135">
        <v>3381723</v>
      </c>
      <c r="D58" s="135" t="s">
        <v>195</v>
      </c>
      <c r="E58" s="136" t="s">
        <v>128</v>
      </c>
      <c r="F58" s="136" t="s">
        <v>129</v>
      </c>
      <c r="G58" s="136" t="s">
        <v>73</v>
      </c>
      <c r="H58" s="138" t="s">
        <v>130</v>
      </c>
      <c r="I58" s="140" t="s">
        <v>196</v>
      </c>
      <c r="J58" s="139">
        <f>'KMT GP End Mill Recon Form'!F16</f>
        <v>0</v>
      </c>
      <c r="K58" s="135">
        <f t="shared" si="4"/>
        <v>0</v>
      </c>
      <c r="L58" s="135">
        <f>IFERROR(ROUND((IF($Q$1="CANADA",VLOOKUP(C58&amp;"-"&amp;K58,pricing!I:K,3,FALSE),VLOOKUP(C58&amp;"-"&amp;K58,pricing!I:J,2,FALSE))*J58),2),0)</f>
        <v>0</v>
      </c>
      <c r="M58" s="135">
        <f>ROUND(L58*VLOOKUP(I58,pricing!M:N,2,FALSE),2)</f>
        <v>0</v>
      </c>
      <c r="N58" s="135">
        <f>IF('KMT GP End Mill Recon Form'!$G$6="yes",IF($Q$1="CANADA",pricing!$R$2 *J58,pricing!$Q$2 *J58),0)</f>
        <v>0</v>
      </c>
      <c r="O58" s="135">
        <f t="shared" si="5"/>
        <v>0</v>
      </c>
    </row>
    <row r="59" spans="1:15" ht="24">
      <c r="A59" s="135">
        <f t="shared" si="3"/>
        <v>0</v>
      </c>
      <c r="B59" s="135">
        <f>IF(A59&gt;0,SUM(A$2:A59),0)*10</f>
        <v>0</v>
      </c>
      <c r="C59" s="135">
        <v>3381724</v>
      </c>
      <c r="D59" s="135" t="s">
        <v>197</v>
      </c>
      <c r="E59" s="136" t="s">
        <v>128</v>
      </c>
      <c r="F59" s="136" t="s">
        <v>129</v>
      </c>
      <c r="G59" s="136" t="s">
        <v>73</v>
      </c>
      <c r="H59" s="138" t="s">
        <v>133</v>
      </c>
      <c r="I59" s="140" t="s">
        <v>196</v>
      </c>
      <c r="J59" s="139">
        <f>'KMT GP End Mill Recon Form'!G16</f>
        <v>0</v>
      </c>
      <c r="K59" s="135">
        <f t="shared" si="4"/>
        <v>0</v>
      </c>
      <c r="L59" s="135">
        <f>IFERROR(ROUND((IF($Q$1="CANADA",VLOOKUP(C59&amp;"-"&amp;K59,pricing!I:K,3,FALSE),VLOOKUP(C59&amp;"-"&amp;K59,pricing!I:J,2,FALSE))*J59),2),0)</f>
        <v>0</v>
      </c>
      <c r="M59" s="135">
        <f>ROUND(L59*VLOOKUP(I59,pricing!M:N,2,FALSE),2)</f>
        <v>0</v>
      </c>
      <c r="N59" s="135">
        <f>IF('KMT GP End Mill Recon Form'!$G$6="yes",IF($Q$1="CANADA",pricing!$R$2 *J59,pricing!$Q$2 *J59),0)</f>
        <v>0</v>
      </c>
      <c r="O59" s="135">
        <f t="shared" si="5"/>
        <v>0</v>
      </c>
    </row>
    <row r="60" spans="1:15" ht="24">
      <c r="A60" s="135">
        <f t="shared" si="3"/>
        <v>0</v>
      </c>
      <c r="B60" s="135">
        <f>IF(A60&gt;0,SUM(A$2:A60),0)*10</f>
        <v>0</v>
      </c>
      <c r="C60" s="135">
        <v>3381890</v>
      </c>
      <c r="D60" s="135" t="s">
        <v>198</v>
      </c>
      <c r="E60" s="136" t="s">
        <v>128</v>
      </c>
      <c r="F60" s="136" t="s">
        <v>129</v>
      </c>
      <c r="G60" s="136" t="s">
        <v>74</v>
      </c>
      <c r="H60" s="138" t="s">
        <v>130</v>
      </c>
      <c r="I60" s="140" t="s">
        <v>196</v>
      </c>
      <c r="J60" s="139">
        <f>'KMT GP End Mill Recon Form'!H16</f>
        <v>0</v>
      </c>
      <c r="K60" s="135">
        <f t="shared" si="4"/>
        <v>0</v>
      </c>
      <c r="L60" s="135">
        <f>IFERROR(ROUND((IF($Q$1="CANADA",VLOOKUP(C60&amp;"-"&amp;K60,pricing!I:K,3,FALSE),VLOOKUP(C60&amp;"-"&amp;K60,pricing!I:J,2,FALSE))*J60),2),0)</f>
        <v>0</v>
      </c>
      <c r="M60" s="135">
        <f>ROUND(L60*VLOOKUP(I60,pricing!M:N,2,FALSE),2)</f>
        <v>0</v>
      </c>
      <c r="N60" s="135">
        <f>IF('KMT GP End Mill Recon Form'!$G$6="yes",IF($Q$1="CANADA",pricing!$R$2 *J60,pricing!$Q$2 *J60),0)</f>
        <v>0</v>
      </c>
      <c r="O60" s="135">
        <f t="shared" si="5"/>
        <v>0</v>
      </c>
    </row>
    <row r="61" spans="1:15" ht="24">
      <c r="A61" s="135">
        <f t="shared" si="3"/>
        <v>0</v>
      </c>
      <c r="B61" s="135">
        <f>IF(A61&gt;0,SUM(A$2:A61),0)*10</f>
        <v>0</v>
      </c>
      <c r="C61" s="135">
        <v>3381954</v>
      </c>
      <c r="D61" s="135" t="s">
        <v>199</v>
      </c>
      <c r="E61" s="136" t="s">
        <v>128</v>
      </c>
      <c r="F61" s="136" t="s">
        <v>129</v>
      </c>
      <c r="G61" s="136" t="s">
        <v>74</v>
      </c>
      <c r="H61" s="138" t="s">
        <v>133</v>
      </c>
      <c r="I61" s="140" t="s">
        <v>196</v>
      </c>
      <c r="J61" s="139">
        <f>'KMT GP End Mill Recon Form'!I16</f>
        <v>0</v>
      </c>
      <c r="K61" s="135">
        <f t="shared" si="4"/>
        <v>0</v>
      </c>
      <c r="L61" s="135">
        <f>IFERROR(ROUND((IF($Q$1="CANADA",VLOOKUP(C61&amp;"-"&amp;K61,pricing!I:K,3,FALSE),VLOOKUP(C61&amp;"-"&amp;K61,pricing!I:J,2,FALSE))*J61),2),0)</f>
        <v>0</v>
      </c>
      <c r="M61" s="135">
        <f>ROUND(L61*VLOOKUP(I61,pricing!M:N,2,FALSE),2)</f>
        <v>0</v>
      </c>
      <c r="N61" s="135">
        <f>IF('KMT GP End Mill Recon Form'!$G$6="yes",IF($Q$1="CANADA",pricing!$R$2 *J61,pricing!$Q$2 *J61),0)</f>
        <v>0</v>
      </c>
      <c r="O61" s="135">
        <f t="shared" si="5"/>
        <v>0</v>
      </c>
    </row>
    <row r="62" spans="1:15" ht="24">
      <c r="A62" s="135">
        <f t="shared" si="3"/>
        <v>0</v>
      </c>
      <c r="B62" s="135">
        <f>IF(A62&gt;0,SUM(A$2:A62),0)*10</f>
        <v>0</v>
      </c>
      <c r="C62" s="135">
        <v>3381967</v>
      </c>
      <c r="D62" s="135" t="s">
        <v>200</v>
      </c>
      <c r="E62" s="136" t="s">
        <v>128</v>
      </c>
      <c r="F62" s="136" t="s">
        <v>137</v>
      </c>
      <c r="G62" s="136" t="s">
        <v>73</v>
      </c>
      <c r="H62" s="138" t="s">
        <v>130</v>
      </c>
      <c r="I62" s="140" t="s">
        <v>196</v>
      </c>
      <c r="J62" s="139">
        <f>'KMT GP End Mill Recon Form'!J16</f>
        <v>0</v>
      </c>
      <c r="K62" s="135">
        <f t="shared" si="4"/>
        <v>0</v>
      </c>
      <c r="L62" s="135">
        <f>IFERROR(ROUND((IF($Q$1="CANADA",VLOOKUP(C62&amp;"-"&amp;K62,pricing!I:K,3,FALSE),VLOOKUP(C62&amp;"-"&amp;K62,pricing!I:J,2,FALSE))*J62),2),0)</f>
        <v>0</v>
      </c>
      <c r="M62" s="135">
        <f>ROUND(L62*VLOOKUP(I62,pricing!M:N,2,FALSE),2)</f>
        <v>0</v>
      </c>
      <c r="N62" s="135">
        <f>IF('KMT GP End Mill Recon Form'!$G$6="yes",IF($Q$1="CANADA",pricing!$R$2 *J62,pricing!$Q$2 *J62),0)</f>
        <v>0</v>
      </c>
      <c r="O62" s="135">
        <f t="shared" si="5"/>
        <v>0</v>
      </c>
    </row>
    <row r="63" spans="1:15" ht="24">
      <c r="A63" s="135">
        <f t="shared" si="3"/>
        <v>0</v>
      </c>
      <c r="B63" s="135">
        <f>IF(A63&gt;0,SUM(A$2:A63),0)*10</f>
        <v>0</v>
      </c>
      <c r="C63" s="135">
        <v>3381987</v>
      </c>
      <c r="D63" s="135" t="s">
        <v>201</v>
      </c>
      <c r="E63" s="136" t="s">
        <v>128</v>
      </c>
      <c r="F63" s="136" t="s">
        <v>137</v>
      </c>
      <c r="G63" s="136" t="s">
        <v>73</v>
      </c>
      <c r="H63" s="138" t="s">
        <v>133</v>
      </c>
      <c r="I63" s="140" t="s">
        <v>196</v>
      </c>
      <c r="J63" s="139">
        <f>'KMT GP End Mill Recon Form'!K16</f>
        <v>0</v>
      </c>
      <c r="K63" s="135">
        <f t="shared" si="4"/>
        <v>0</v>
      </c>
      <c r="L63" s="135">
        <f>IFERROR(ROUND((IF($Q$1="CANADA",VLOOKUP(C63&amp;"-"&amp;K63,pricing!I:K,3,FALSE),VLOOKUP(C63&amp;"-"&amp;K63,pricing!I:J,2,FALSE))*J63),2),0)</f>
        <v>0</v>
      </c>
      <c r="M63" s="135">
        <f>ROUND(L63*VLOOKUP(I63,pricing!M:N,2,FALSE),2)</f>
        <v>0</v>
      </c>
      <c r="N63" s="135">
        <f>IF('KMT GP End Mill Recon Form'!$G$6="yes",IF($Q$1="CANADA",pricing!$R$2 *J63,pricing!$Q$2 *J63),0)</f>
        <v>0</v>
      </c>
      <c r="O63" s="135">
        <f t="shared" si="5"/>
        <v>0</v>
      </c>
    </row>
    <row r="64" spans="1:15" ht="24">
      <c r="A64" s="135">
        <f t="shared" si="3"/>
        <v>0</v>
      </c>
      <c r="B64" s="135">
        <f>IF(A64&gt;0,SUM(A$2:A64),0)*10</f>
        <v>0</v>
      </c>
      <c r="C64" s="135">
        <v>3381996</v>
      </c>
      <c r="D64" s="135" t="s">
        <v>202</v>
      </c>
      <c r="E64" s="136" t="s">
        <v>128</v>
      </c>
      <c r="F64" s="136" t="s">
        <v>137</v>
      </c>
      <c r="G64" s="136" t="s">
        <v>74</v>
      </c>
      <c r="H64" s="138" t="s">
        <v>130</v>
      </c>
      <c r="I64" s="140" t="s">
        <v>196</v>
      </c>
      <c r="J64" s="139">
        <f>'KMT GP End Mill Recon Form'!L16</f>
        <v>0</v>
      </c>
      <c r="K64" s="135">
        <f t="shared" si="4"/>
        <v>0</v>
      </c>
      <c r="L64" s="135">
        <f>IFERROR(ROUND((IF($Q$1="CANADA",VLOOKUP(C64&amp;"-"&amp;K64,pricing!I:K,3,FALSE),VLOOKUP(C64&amp;"-"&amp;K64,pricing!I:J,2,FALSE))*J64),2),0)</f>
        <v>0</v>
      </c>
      <c r="M64" s="135">
        <f>ROUND(L64*VLOOKUP(I64,pricing!M:N,2,FALSE),2)</f>
        <v>0</v>
      </c>
      <c r="N64" s="135">
        <f>IF('KMT GP End Mill Recon Form'!$G$6="yes",IF($Q$1="CANADA",pricing!$R$2 *J64,pricing!$Q$2 *J64),0)</f>
        <v>0</v>
      </c>
      <c r="O64" s="135">
        <f t="shared" si="5"/>
        <v>0</v>
      </c>
    </row>
    <row r="65" spans="1:15" ht="24">
      <c r="A65" s="135">
        <f t="shared" si="3"/>
        <v>0</v>
      </c>
      <c r="B65" s="135">
        <f>IF(A65&gt;0,SUM(A$2:A65),0)*10</f>
        <v>0</v>
      </c>
      <c r="C65" s="135">
        <v>3382004</v>
      </c>
      <c r="D65" s="135" t="s">
        <v>203</v>
      </c>
      <c r="E65" s="136" t="s">
        <v>128</v>
      </c>
      <c r="F65" s="136" t="s">
        <v>137</v>
      </c>
      <c r="G65" s="136" t="s">
        <v>74</v>
      </c>
      <c r="H65" s="138" t="s">
        <v>133</v>
      </c>
      <c r="I65" s="140" t="s">
        <v>196</v>
      </c>
      <c r="J65" s="139">
        <f>'KMT GP End Mill Recon Form'!M16</f>
        <v>0</v>
      </c>
      <c r="K65" s="135">
        <f t="shared" si="4"/>
        <v>0</v>
      </c>
      <c r="L65" s="135">
        <f>IFERROR(ROUND((IF($Q$1="CANADA",VLOOKUP(C65&amp;"-"&amp;K65,pricing!I:K,3,FALSE),VLOOKUP(C65&amp;"-"&amp;K65,pricing!I:J,2,FALSE))*J65),2),0)</f>
        <v>0</v>
      </c>
      <c r="M65" s="135">
        <f>ROUND(L65*VLOOKUP(I65,pricing!M:N,2,FALSE),2)</f>
        <v>0</v>
      </c>
      <c r="N65" s="135">
        <f>IF('KMT GP End Mill Recon Form'!$G$6="yes",IF($Q$1="CANADA",pricing!$R$2 *J65,pricing!$Q$2 *J65),0)</f>
        <v>0</v>
      </c>
      <c r="O65" s="135">
        <f t="shared" si="5"/>
        <v>0</v>
      </c>
    </row>
    <row r="66" spans="1:15" ht="24">
      <c r="A66" s="135">
        <f t="shared" ref="A66:A97" si="6">IF(O66&gt;0,1,0)</f>
        <v>0</v>
      </c>
      <c r="B66" s="135">
        <f>IF(A66&gt;0,SUM(A$2:A66),0)*10</f>
        <v>0</v>
      </c>
      <c r="C66" s="135">
        <v>3381725</v>
      </c>
      <c r="D66" s="135" t="s">
        <v>204</v>
      </c>
      <c r="E66" s="136" t="s">
        <v>142</v>
      </c>
      <c r="F66" s="136" t="s">
        <v>129</v>
      </c>
      <c r="G66" s="136" t="s">
        <v>73</v>
      </c>
      <c r="H66" s="138" t="s">
        <v>130</v>
      </c>
      <c r="I66" s="140" t="s">
        <v>196</v>
      </c>
      <c r="J66" s="139">
        <f>'KMT GP End Mill Recon Form'!F20</f>
        <v>0</v>
      </c>
      <c r="K66" s="135">
        <f t="shared" ref="K66:K97" si="7">IF(J66&gt;=100,100,IF(J66&gt;=75,75,IF(J66&gt;=50,50,IF(J66&gt;=25,25,IF(J66&gt;=5,5,IF(J66&gt;=1,1,0))))))</f>
        <v>0</v>
      </c>
      <c r="L66" s="135">
        <f>IFERROR(ROUND((IF($Q$1="CANADA",VLOOKUP(C66&amp;"-"&amp;K66,pricing!I:K,3,FALSE),VLOOKUP(C66&amp;"-"&amp;K66,pricing!I:J,2,FALSE))*J66),2),0)</f>
        <v>0</v>
      </c>
      <c r="M66" s="135">
        <f>ROUND(L66*VLOOKUP(I66,pricing!M:N,2,FALSE),2)</f>
        <v>0</v>
      </c>
      <c r="N66" s="135">
        <f>IF('KMT GP End Mill Recon Form'!$G$6="yes",IF($Q$1="CANADA",pricing!$R$2 *J66,pricing!$Q$2 *J66),0)</f>
        <v>0</v>
      </c>
      <c r="O66" s="135">
        <f t="shared" ref="O66:O97" si="8">M66+N66</f>
        <v>0</v>
      </c>
    </row>
    <row r="67" spans="1:15" ht="24">
      <c r="A67" s="135">
        <f t="shared" si="6"/>
        <v>0</v>
      </c>
      <c r="B67" s="135">
        <f>IF(A67&gt;0,SUM(A$2:A67),0)*10</f>
        <v>0</v>
      </c>
      <c r="C67" s="135">
        <v>3381883</v>
      </c>
      <c r="D67" s="135" t="s">
        <v>205</v>
      </c>
      <c r="E67" s="136" t="s">
        <v>142</v>
      </c>
      <c r="F67" s="136" t="s">
        <v>129</v>
      </c>
      <c r="G67" s="136" t="s">
        <v>73</v>
      </c>
      <c r="H67" s="138" t="s">
        <v>133</v>
      </c>
      <c r="I67" s="140" t="s">
        <v>196</v>
      </c>
      <c r="J67" s="139">
        <f>'KMT GP End Mill Recon Form'!G20</f>
        <v>0</v>
      </c>
      <c r="K67" s="135">
        <f t="shared" si="7"/>
        <v>0</v>
      </c>
      <c r="L67" s="135">
        <f>IFERROR(ROUND((IF($Q$1="CANADA",VLOOKUP(C67&amp;"-"&amp;K67,pricing!I:K,3,FALSE),VLOOKUP(C67&amp;"-"&amp;K67,pricing!I:J,2,FALSE))*J67),2),0)</f>
        <v>0</v>
      </c>
      <c r="M67" s="135">
        <f>ROUND(L67*VLOOKUP(I67,pricing!M:N,2,FALSE),2)</f>
        <v>0</v>
      </c>
      <c r="N67" s="135">
        <f>IF('KMT GP End Mill Recon Form'!$G$6="yes",IF($Q$1="CANADA",pricing!$R$2 *J67,pricing!$Q$2 *J67),0)</f>
        <v>0</v>
      </c>
      <c r="O67" s="135">
        <f t="shared" si="8"/>
        <v>0</v>
      </c>
    </row>
    <row r="68" spans="1:15" ht="24">
      <c r="A68" s="135">
        <f t="shared" si="6"/>
        <v>0</v>
      </c>
      <c r="B68" s="135">
        <f>IF(A68&gt;0,SUM(A$2:A68),0)*10</f>
        <v>0</v>
      </c>
      <c r="C68" s="135">
        <v>3381903</v>
      </c>
      <c r="D68" s="135" t="s">
        <v>206</v>
      </c>
      <c r="E68" s="136" t="s">
        <v>142</v>
      </c>
      <c r="F68" s="136" t="s">
        <v>129</v>
      </c>
      <c r="G68" s="136" t="s">
        <v>74</v>
      </c>
      <c r="H68" s="138" t="s">
        <v>130</v>
      </c>
      <c r="I68" s="140" t="s">
        <v>196</v>
      </c>
      <c r="J68" s="139">
        <f>'KMT GP End Mill Recon Form'!H20</f>
        <v>0</v>
      </c>
      <c r="K68" s="135">
        <f t="shared" si="7"/>
        <v>0</v>
      </c>
      <c r="L68" s="135">
        <f>IFERROR(ROUND((IF($Q$1="CANADA",VLOOKUP(C68&amp;"-"&amp;K68,pricing!I:K,3,FALSE),VLOOKUP(C68&amp;"-"&amp;K68,pricing!I:J,2,FALSE))*J68),2),0)</f>
        <v>0</v>
      </c>
      <c r="M68" s="135">
        <f>ROUND(L68*VLOOKUP(I68,pricing!M:N,2,FALSE),2)</f>
        <v>0</v>
      </c>
      <c r="N68" s="135">
        <f>IF('KMT GP End Mill Recon Form'!$G$6="yes",IF($Q$1="CANADA",pricing!$R$2 *J68,pricing!$Q$2 *J68),0)</f>
        <v>0</v>
      </c>
      <c r="O68" s="135">
        <f t="shared" si="8"/>
        <v>0</v>
      </c>
    </row>
    <row r="69" spans="1:15" ht="24">
      <c r="A69" s="135">
        <f t="shared" si="6"/>
        <v>0</v>
      </c>
      <c r="B69" s="135">
        <f>IF(A69&gt;0,SUM(A$2:A69),0)*10</f>
        <v>0</v>
      </c>
      <c r="C69" s="135">
        <v>3381957</v>
      </c>
      <c r="D69" s="135" t="s">
        <v>207</v>
      </c>
      <c r="E69" s="136" t="s">
        <v>142</v>
      </c>
      <c r="F69" s="136" t="s">
        <v>129</v>
      </c>
      <c r="G69" s="136" t="s">
        <v>74</v>
      </c>
      <c r="H69" s="138" t="s">
        <v>133</v>
      </c>
      <c r="I69" s="140" t="s">
        <v>196</v>
      </c>
      <c r="J69" s="139">
        <f>'KMT GP End Mill Recon Form'!I20</f>
        <v>0</v>
      </c>
      <c r="K69" s="135">
        <f t="shared" si="7"/>
        <v>0</v>
      </c>
      <c r="L69" s="135">
        <f>IFERROR(ROUND((IF($Q$1="CANADA",VLOOKUP(C69&amp;"-"&amp;K69,pricing!I:K,3,FALSE),VLOOKUP(C69&amp;"-"&amp;K69,pricing!I:J,2,FALSE))*J69),2),0)</f>
        <v>0</v>
      </c>
      <c r="M69" s="135">
        <f>ROUND(L69*VLOOKUP(I69,pricing!M:N,2,FALSE),2)</f>
        <v>0</v>
      </c>
      <c r="N69" s="135">
        <f>IF('KMT GP End Mill Recon Form'!$G$6="yes",IF($Q$1="CANADA",pricing!$R$2 *J69,pricing!$Q$2 *J69),0)</f>
        <v>0</v>
      </c>
      <c r="O69" s="135">
        <f t="shared" si="8"/>
        <v>0</v>
      </c>
    </row>
    <row r="70" spans="1:15" ht="24">
      <c r="A70" s="135">
        <f t="shared" si="6"/>
        <v>0</v>
      </c>
      <c r="B70" s="135">
        <f>IF(A70&gt;0,SUM(A$2:A70),0)*10</f>
        <v>0</v>
      </c>
      <c r="C70" s="135">
        <v>3381968</v>
      </c>
      <c r="D70" s="135" t="s">
        <v>208</v>
      </c>
      <c r="E70" s="136" t="s">
        <v>142</v>
      </c>
      <c r="F70" s="136" t="s">
        <v>137</v>
      </c>
      <c r="G70" s="136" t="s">
        <v>73</v>
      </c>
      <c r="H70" s="138" t="s">
        <v>130</v>
      </c>
      <c r="I70" s="140" t="s">
        <v>196</v>
      </c>
      <c r="J70" s="139">
        <f>'KMT GP End Mill Recon Form'!J20</f>
        <v>0</v>
      </c>
      <c r="K70" s="135">
        <f t="shared" si="7"/>
        <v>0</v>
      </c>
      <c r="L70" s="135">
        <f>IFERROR(ROUND((IF($Q$1="CANADA",VLOOKUP(C70&amp;"-"&amp;K70,pricing!I:K,3,FALSE),VLOOKUP(C70&amp;"-"&amp;K70,pricing!I:J,2,FALSE))*J70),2),0)</f>
        <v>0</v>
      </c>
      <c r="M70" s="135">
        <f>ROUND(L70*VLOOKUP(I70,pricing!M:N,2,FALSE),2)</f>
        <v>0</v>
      </c>
      <c r="N70" s="135">
        <f>IF('KMT GP End Mill Recon Form'!$G$6="yes",IF($Q$1="CANADA",pricing!$R$2 *J70,pricing!$Q$2 *J70),0)</f>
        <v>0</v>
      </c>
      <c r="O70" s="135">
        <f t="shared" si="8"/>
        <v>0</v>
      </c>
    </row>
    <row r="71" spans="1:15" ht="24">
      <c r="A71" s="135">
        <f t="shared" si="6"/>
        <v>0</v>
      </c>
      <c r="B71" s="135">
        <f>IF(A71&gt;0,SUM(A$2:A71),0)*10</f>
        <v>0</v>
      </c>
      <c r="C71" s="135">
        <v>3381989</v>
      </c>
      <c r="D71" s="135" t="s">
        <v>209</v>
      </c>
      <c r="E71" s="136" t="s">
        <v>142</v>
      </c>
      <c r="F71" s="136" t="s">
        <v>137</v>
      </c>
      <c r="G71" s="136" t="s">
        <v>73</v>
      </c>
      <c r="H71" s="138" t="s">
        <v>133</v>
      </c>
      <c r="I71" s="140" t="s">
        <v>196</v>
      </c>
      <c r="J71" s="139">
        <f>'KMT GP End Mill Recon Form'!K20</f>
        <v>0</v>
      </c>
      <c r="K71" s="135">
        <f t="shared" si="7"/>
        <v>0</v>
      </c>
      <c r="L71" s="135">
        <f>IFERROR(ROUND((IF($Q$1="CANADA",VLOOKUP(C71&amp;"-"&amp;K71,pricing!I:K,3,FALSE),VLOOKUP(C71&amp;"-"&amp;K71,pricing!I:J,2,FALSE))*J71),2),0)</f>
        <v>0</v>
      </c>
      <c r="M71" s="135">
        <f>ROUND(L71*VLOOKUP(I71,pricing!M:N,2,FALSE),2)</f>
        <v>0</v>
      </c>
      <c r="N71" s="135">
        <f>IF('KMT GP End Mill Recon Form'!$G$6="yes",IF($Q$1="CANADA",pricing!$R$2 *J71,pricing!$Q$2 *J71),0)</f>
        <v>0</v>
      </c>
      <c r="O71" s="135">
        <f t="shared" si="8"/>
        <v>0</v>
      </c>
    </row>
    <row r="72" spans="1:15" ht="24">
      <c r="A72" s="135">
        <f t="shared" si="6"/>
        <v>0</v>
      </c>
      <c r="B72" s="135">
        <f>IF(A72&gt;0,SUM(A$2:A72),0)*10</f>
        <v>0</v>
      </c>
      <c r="C72" s="135">
        <v>3381997</v>
      </c>
      <c r="D72" s="135" t="s">
        <v>210</v>
      </c>
      <c r="E72" s="136" t="s">
        <v>142</v>
      </c>
      <c r="F72" s="136" t="s">
        <v>137</v>
      </c>
      <c r="G72" s="136" t="s">
        <v>74</v>
      </c>
      <c r="H72" s="138" t="s">
        <v>130</v>
      </c>
      <c r="I72" s="140" t="s">
        <v>196</v>
      </c>
      <c r="J72" s="139">
        <f>'KMT GP End Mill Recon Form'!L20</f>
        <v>0</v>
      </c>
      <c r="K72" s="135">
        <f t="shared" si="7"/>
        <v>0</v>
      </c>
      <c r="L72" s="135">
        <f>IFERROR(ROUND((IF($Q$1="CANADA",VLOOKUP(C72&amp;"-"&amp;K72,pricing!I:K,3,FALSE),VLOOKUP(C72&amp;"-"&amp;K72,pricing!I:J,2,FALSE))*J72),2),0)</f>
        <v>0</v>
      </c>
      <c r="M72" s="135">
        <f>ROUND(L72*VLOOKUP(I72,pricing!M:N,2,FALSE),2)</f>
        <v>0</v>
      </c>
      <c r="N72" s="135">
        <f>IF('KMT GP End Mill Recon Form'!$G$6="yes",IF($Q$1="CANADA",pricing!$R$2 *J72,pricing!$Q$2 *J72),0)</f>
        <v>0</v>
      </c>
      <c r="O72" s="135">
        <f t="shared" si="8"/>
        <v>0</v>
      </c>
    </row>
    <row r="73" spans="1:15" ht="24">
      <c r="A73" s="135">
        <f t="shared" si="6"/>
        <v>0</v>
      </c>
      <c r="B73" s="135">
        <f>IF(A73&gt;0,SUM(A$2:A73),0)*10</f>
        <v>0</v>
      </c>
      <c r="C73" s="135">
        <v>3382005</v>
      </c>
      <c r="D73" s="135" t="s">
        <v>211</v>
      </c>
      <c r="E73" s="136" t="s">
        <v>142</v>
      </c>
      <c r="F73" s="136" t="s">
        <v>137</v>
      </c>
      <c r="G73" s="136" t="s">
        <v>74</v>
      </c>
      <c r="H73" s="138" t="s">
        <v>133</v>
      </c>
      <c r="I73" s="140" t="s">
        <v>196</v>
      </c>
      <c r="J73" s="139">
        <f>'KMT GP End Mill Recon Form'!M20</f>
        <v>0</v>
      </c>
      <c r="K73" s="135">
        <f t="shared" si="7"/>
        <v>0</v>
      </c>
      <c r="L73" s="135">
        <f>IFERROR(ROUND((IF($Q$1="CANADA",VLOOKUP(C73&amp;"-"&amp;K73,pricing!I:K,3,FALSE),VLOOKUP(C73&amp;"-"&amp;K73,pricing!I:J,2,FALSE))*J73),2),0)</f>
        <v>0</v>
      </c>
      <c r="M73" s="135">
        <f>ROUND(L73*VLOOKUP(I73,pricing!M:N,2,FALSE),2)</f>
        <v>0</v>
      </c>
      <c r="N73" s="135">
        <f>IF('KMT GP End Mill Recon Form'!$G$6="yes",IF($Q$1="CANADA",pricing!$R$2 *J73,pricing!$Q$2 *J73),0)</f>
        <v>0</v>
      </c>
      <c r="O73" s="135">
        <f t="shared" si="8"/>
        <v>0</v>
      </c>
    </row>
    <row r="74" spans="1:15" ht="24">
      <c r="A74" s="135">
        <f t="shared" si="6"/>
        <v>0</v>
      </c>
      <c r="B74" s="135">
        <f>IF(A74&gt;0,SUM(A$2:A74),0)*10</f>
        <v>0</v>
      </c>
      <c r="C74" s="135">
        <v>3381726</v>
      </c>
      <c r="D74" s="135" t="s">
        <v>212</v>
      </c>
      <c r="E74" s="136" t="s">
        <v>151</v>
      </c>
      <c r="F74" s="136" t="s">
        <v>129</v>
      </c>
      <c r="G74" s="136" t="s">
        <v>73</v>
      </c>
      <c r="H74" s="138" t="s">
        <v>130</v>
      </c>
      <c r="I74" s="140" t="s">
        <v>196</v>
      </c>
      <c r="J74" s="139">
        <f>'KMT GP End Mill Recon Form'!F24</f>
        <v>0</v>
      </c>
      <c r="K74" s="135">
        <f t="shared" si="7"/>
        <v>0</v>
      </c>
      <c r="L74" s="135">
        <f>IFERROR(ROUND((IF($Q$1="CANADA",VLOOKUP(C74&amp;"-"&amp;K74,pricing!I:K,3,FALSE),VLOOKUP(C74&amp;"-"&amp;K74,pricing!I:J,2,FALSE))*J74),2),0)</f>
        <v>0</v>
      </c>
      <c r="M74" s="135">
        <f>ROUND(L74*VLOOKUP(I74,pricing!M:N,2,FALSE),2)</f>
        <v>0</v>
      </c>
      <c r="N74" s="135">
        <f>IF('KMT GP End Mill Recon Form'!$G$6="yes",IF($Q$1="CANADA",pricing!$R$2 *J74,pricing!$Q$2 *J74),0)</f>
        <v>0</v>
      </c>
      <c r="O74" s="135">
        <f t="shared" si="8"/>
        <v>0</v>
      </c>
    </row>
    <row r="75" spans="1:15" ht="24">
      <c r="A75" s="135">
        <f t="shared" si="6"/>
        <v>0</v>
      </c>
      <c r="B75" s="135">
        <f>IF(A75&gt;0,SUM(A$2:A75),0)*10</f>
        <v>0</v>
      </c>
      <c r="C75" s="135">
        <v>3381884</v>
      </c>
      <c r="D75" s="135" t="s">
        <v>213</v>
      </c>
      <c r="E75" s="136" t="s">
        <v>151</v>
      </c>
      <c r="F75" s="136" t="s">
        <v>129</v>
      </c>
      <c r="G75" s="136" t="s">
        <v>73</v>
      </c>
      <c r="H75" s="138" t="s">
        <v>133</v>
      </c>
      <c r="I75" s="140" t="s">
        <v>196</v>
      </c>
      <c r="J75" s="139">
        <f>'KMT GP End Mill Recon Form'!G24</f>
        <v>0</v>
      </c>
      <c r="K75" s="135">
        <f t="shared" si="7"/>
        <v>0</v>
      </c>
      <c r="L75" s="135">
        <f>IFERROR(ROUND((IF($Q$1="CANADA",VLOOKUP(C75&amp;"-"&amp;K75,pricing!I:K,3,FALSE),VLOOKUP(C75&amp;"-"&amp;K75,pricing!I:J,2,FALSE))*J75),2),0)</f>
        <v>0</v>
      </c>
      <c r="M75" s="135">
        <f>ROUND(L75*VLOOKUP(I75,pricing!M:N,2,FALSE),2)</f>
        <v>0</v>
      </c>
      <c r="N75" s="135">
        <f>IF('KMT GP End Mill Recon Form'!$G$6="yes",IF($Q$1="CANADA",pricing!$R$2 *J75,pricing!$Q$2 *J75),0)</f>
        <v>0</v>
      </c>
      <c r="O75" s="135">
        <f t="shared" si="8"/>
        <v>0</v>
      </c>
    </row>
    <row r="76" spans="1:15" ht="24">
      <c r="A76" s="135">
        <f t="shared" si="6"/>
        <v>0</v>
      </c>
      <c r="B76" s="135">
        <f>IF(A76&gt;0,SUM(A$2:A76),0)*10</f>
        <v>0</v>
      </c>
      <c r="C76" s="135">
        <v>3381904</v>
      </c>
      <c r="D76" s="135" t="s">
        <v>214</v>
      </c>
      <c r="E76" s="136" t="s">
        <v>151</v>
      </c>
      <c r="F76" s="136" t="s">
        <v>129</v>
      </c>
      <c r="G76" s="136" t="s">
        <v>74</v>
      </c>
      <c r="H76" s="138" t="s">
        <v>130</v>
      </c>
      <c r="I76" s="140" t="s">
        <v>196</v>
      </c>
      <c r="J76" s="139">
        <f>'KMT GP End Mill Recon Form'!H24</f>
        <v>0</v>
      </c>
      <c r="K76" s="135">
        <f t="shared" si="7"/>
        <v>0</v>
      </c>
      <c r="L76" s="135">
        <f>IFERROR(ROUND((IF($Q$1="CANADA",VLOOKUP(C76&amp;"-"&amp;K76,pricing!I:K,3,FALSE),VLOOKUP(C76&amp;"-"&amp;K76,pricing!I:J,2,FALSE))*J76),2),0)</f>
        <v>0</v>
      </c>
      <c r="M76" s="135">
        <f>ROUND(L76*VLOOKUP(I76,pricing!M:N,2,FALSE),2)</f>
        <v>0</v>
      </c>
      <c r="N76" s="135">
        <f>IF('KMT GP End Mill Recon Form'!$G$6="yes",IF($Q$1="CANADA",pricing!$R$2 *J76,pricing!$Q$2 *J76),0)</f>
        <v>0</v>
      </c>
      <c r="O76" s="135">
        <f t="shared" si="8"/>
        <v>0</v>
      </c>
    </row>
    <row r="77" spans="1:15" ht="24">
      <c r="A77" s="135">
        <f t="shared" si="6"/>
        <v>0</v>
      </c>
      <c r="B77" s="135">
        <f>IF(A77&gt;0,SUM(A$2:A77),0)*10</f>
        <v>0</v>
      </c>
      <c r="C77" s="135">
        <v>3381958</v>
      </c>
      <c r="D77" s="135" t="s">
        <v>215</v>
      </c>
      <c r="E77" s="136" t="s">
        <v>151</v>
      </c>
      <c r="F77" s="136" t="s">
        <v>129</v>
      </c>
      <c r="G77" s="136" t="s">
        <v>74</v>
      </c>
      <c r="H77" s="138" t="s">
        <v>133</v>
      </c>
      <c r="I77" s="140" t="s">
        <v>196</v>
      </c>
      <c r="J77" s="139">
        <f>'KMT GP End Mill Recon Form'!I24</f>
        <v>0</v>
      </c>
      <c r="K77" s="135">
        <f t="shared" si="7"/>
        <v>0</v>
      </c>
      <c r="L77" s="135">
        <f>IFERROR(ROUND((IF($Q$1="CANADA",VLOOKUP(C77&amp;"-"&amp;K77,pricing!I:K,3,FALSE),VLOOKUP(C77&amp;"-"&amp;K77,pricing!I:J,2,FALSE))*J77),2),0)</f>
        <v>0</v>
      </c>
      <c r="M77" s="135">
        <f>ROUND(L77*VLOOKUP(I77,pricing!M:N,2,FALSE),2)</f>
        <v>0</v>
      </c>
      <c r="N77" s="135">
        <f>IF('KMT GP End Mill Recon Form'!$G$6="yes",IF($Q$1="CANADA",pricing!$R$2 *J77,pricing!$Q$2 *J77),0)</f>
        <v>0</v>
      </c>
      <c r="O77" s="135">
        <f t="shared" si="8"/>
        <v>0</v>
      </c>
    </row>
    <row r="78" spans="1:15" ht="24">
      <c r="A78" s="135">
        <f t="shared" si="6"/>
        <v>0</v>
      </c>
      <c r="B78" s="135">
        <f>IF(A78&gt;0,SUM(A$2:A78),0)*10</f>
        <v>0</v>
      </c>
      <c r="C78" s="135">
        <v>3381970</v>
      </c>
      <c r="D78" s="135" t="s">
        <v>216</v>
      </c>
      <c r="E78" s="136" t="s">
        <v>151</v>
      </c>
      <c r="F78" s="136" t="s">
        <v>137</v>
      </c>
      <c r="G78" s="136" t="s">
        <v>73</v>
      </c>
      <c r="H78" s="138" t="s">
        <v>130</v>
      </c>
      <c r="I78" s="140" t="s">
        <v>196</v>
      </c>
      <c r="J78" s="139">
        <f>'KMT GP End Mill Recon Form'!J24</f>
        <v>0</v>
      </c>
      <c r="K78" s="135">
        <f t="shared" si="7"/>
        <v>0</v>
      </c>
      <c r="L78" s="135">
        <f>IFERROR(ROUND((IF($Q$1="CANADA",VLOOKUP(C78&amp;"-"&amp;K78,pricing!I:K,3,FALSE),VLOOKUP(C78&amp;"-"&amp;K78,pricing!I:J,2,FALSE))*J78),2),0)</f>
        <v>0</v>
      </c>
      <c r="M78" s="135">
        <f>ROUND(L78*VLOOKUP(I78,pricing!M:N,2,FALSE),2)</f>
        <v>0</v>
      </c>
      <c r="N78" s="135">
        <f>IF('KMT GP End Mill Recon Form'!$G$6="yes",IF($Q$1="CANADA",pricing!$R$2 *J78,pricing!$Q$2 *J78),0)</f>
        <v>0</v>
      </c>
      <c r="O78" s="135">
        <f t="shared" si="8"/>
        <v>0</v>
      </c>
    </row>
    <row r="79" spans="1:15" ht="24">
      <c r="A79" s="135">
        <f t="shared" si="6"/>
        <v>0</v>
      </c>
      <c r="B79" s="135">
        <f>IF(A79&gt;0,SUM(A$2:A79),0)*10</f>
        <v>0</v>
      </c>
      <c r="C79" s="135">
        <v>3381990</v>
      </c>
      <c r="D79" s="135" t="s">
        <v>217</v>
      </c>
      <c r="E79" s="136" t="s">
        <v>151</v>
      </c>
      <c r="F79" s="136" t="s">
        <v>137</v>
      </c>
      <c r="G79" s="136" t="s">
        <v>73</v>
      </c>
      <c r="H79" s="138" t="s">
        <v>133</v>
      </c>
      <c r="I79" s="140" t="s">
        <v>196</v>
      </c>
      <c r="J79" s="139">
        <f>'KMT GP End Mill Recon Form'!K24</f>
        <v>0</v>
      </c>
      <c r="K79" s="135">
        <f t="shared" si="7"/>
        <v>0</v>
      </c>
      <c r="L79" s="135">
        <f>IFERROR(ROUND((IF($Q$1="CANADA",VLOOKUP(C79&amp;"-"&amp;K79,pricing!I:K,3,FALSE),VLOOKUP(C79&amp;"-"&amp;K79,pricing!I:J,2,FALSE))*J79),2),0)</f>
        <v>0</v>
      </c>
      <c r="M79" s="135">
        <f>ROUND(L79*VLOOKUP(I79,pricing!M:N,2,FALSE),2)</f>
        <v>0</v>
      </c>
      <c r="N79" s="135">
        <f>IF('KMT GP End Mill Recon Form'!$G$6="yes",IF($Q$1="CANADA",pricing!$R$2 *J79,pricing!$Q$2 *J79),0)</f>
        <v>0</v>
      </c>
      <c r="O79" s="135">
        <f t="shared" si="8"/>
        <v>0</v>
      </c>
    </row>
    <row r="80" spans="1:15" ht="24">
      <c r="A80" s="135">
        <f t="shared" si="6"/>
        <v>0</v>
      </c>
      <c r="B80" s="135">
        <f>IF(A80&gt;0,SUM(A$2:A80),0)*10</f>
        <v>0</v>
      </c>
      <c r="C80" s="135">
        <v>3381998</v>
      </c>
      <c r="D80" s="135" t="s">
        <v>218</v>
      </c>
      <c r="E80" s="136" t="s">
        <v>151</v>
      </c>
      <c r="F80" s="136" t="s">
        <v>137</v>
      </c>
      <c r="G80" s="136" t="s">
        <v>74</v>
      </c>
      <c r="H80" s="138" t="s">
        <v>130</v>
      </c>
      <c r="I80" s="140" t="s">
        <v>196</v>
      </c>
      <c r="J80" s="139">
        <f>'KMT GP End Mill Recon Form'!L24</f>
        <v>0</v>
      </c>
      <c r="K80" s="135">
        <f t="shared" si="7"/>
        <v>0</v>
      </c>
      <c r="L80" s="135">
        <f>IFERROR(ROUND((IF($Q$1="CANADA",VLOOKUP(C80&amp;"-"&amp;K80,pricing!I:K,3,FALSE),VLOOKUP(C80&amp;"-"&amp;K80,pricing!I:J,2,FALSE))*J80),2),0)</f>
        <v>0</v>
      </c>
      <c r="M80" s="135">
        <f>ROUND(L80*VLOOKUP(I80,pricing!M:N,2,FALSE),2)</f>
        <v>0</v>
      </c>
      <c r="N80" s="135">
        <f>IF('KMT GP End Mill Recon Form'!$G$6="yes",IF($Q$1="CANADA",pricing!$R$2 *J80,pricing!$Q$2 *J80),0)</f>
        <v>0</v>
      </c>
      <c r="O80" s="135">
        <f t="shared" si="8"/>
        <v>0</v>
      </c>
    </row>
    <row r="81" spans="1:15" ht="24">
      <c r="A81" s="135">
        <f t="shared" si="6"/>
        <v>0</v>
      </c>
      <c r="B81" s="135">
        <f>IF(A81&gt;0,SUM(A$2:A81),0)*10</f>
        <v>0</v>
      </c>
      <c r="C81" s="135">
        <v>3382006</v>
      </c>
      <c r="D81" s="135" t="s">
        <v>219</v>
      </c>
      <c r="E81" s="136" t="s">
        <v>151</v>
      </c>
      <c r="F81" s="136" t="s">
        <v>137</v>
      </c>
      <c r="G81" s="136" t="s">
        <v>74</v>
      </c>
      <c r="H81" s="138" t="s">
        <v>133</v>
      </c>
      <c r="I81" s="140" t="s">
        <v>196</v>
      </c>
      <c r="J81" s="139">
        <f>'KMT GP End Mill Recon Form'!M24</f>
        <v>0</v>
      </c>
      <c r="K81" s="135">
        <f t="shared" si="7"/>
        <v>0</v>
      </c>
      <c r="L81" s="135">
        <f>IFERROR(ROUND((IF($Q$1="CANADA",VLOOKUP(C81&amp;"-"&amp;K81,pricing!I:K,3,FALSE),VLOOKUP(C81&amp;"-"&amp;K81,pricing!I:J,2,FALSE))*J81),2),0)</f>
        <v>0</v>
      </c>
      <c r="M81" s="135">
        <f>ROUND(L81*VLOOKUP(I81,pricing!M:N,2,FALSE),2)</f>
        <v>0</v>
      </c>
      <c r="N81" s="135">
        <f>IF('KMT GP End Mill Recon Form'!$G$6="yes",IF($Q$1="CANADA",pricing!$R$2 *J81,pricing!$Q$2 *J81),0)</f>
        <v>0</v>
      </c>
      <c r="O81" s="135">
        <f t="shared" si="8"/>
        <v>0</v>
      </c>
    </row>
    <row r="82" spans="1:15" ht="36">
      <c r="A82" s="135">
        <f t="shared" si="6"/>
        <v>0</v>
      </c>
      <c r="B82" s="135">
        <f>IF(A82&gt;0,SUM(A$2:A82),0)*10</f>
        <v>0</v>
      </c>
      <c r="C82" s="135">
        <v>3381728</v>
      </c>
      <c r="D82" s="135" t="s">
        <v>220</v>
      </c>
      <c r="E82" s="136" t="s">
        <v>160</v>
      </c>
      <c r="F82" s="136" t="s">
        <v>129</v>
      </c>
      <c r="G82" s="136" t="s">
        <v>73</v>
      </c>
      <c r="H82" s="138" t="s">
        <v>130</v>
      </c>
      <c r="I82" s="140" t="s">
        <v>196</v>
      </c>
      <c r="J82" s="139">
        <f>'KMT GP End Mill Recon Form'!F28</f>
        <v>0</v>
      </c>
      <c r="K82" s="135">
        <f t="shared" si="7"/>
        <v>0</v>
      </c>
      <c r="L82" s="135">
        <f>IFERROR(ROUND((IF($Q$1="CANADA",VLOOKUP(C82&amp;"-"&amp;K82,pricing!I:K,3,FALSE),VLOOKUP(C82&amp;"-"&amp;K82,pricing!I:J,2,FALSE))*J82),2),0)</f>
        <v>0</v>
      </c>
      <c r="M82" s="135">
        <f>ROUND(L82*VLOOKUP(I82,pricing!M:N,2,FALSE),2)</f>
        <v>0</v>
      </c>
      <c r="N82" s="135">
        <f>IF('KMT GP End Mill Recon Form'!$G$6="yes",IF($Q$1="CANADA",pricing!$R$2 *J82,pricing!$Q$2 *J82),0)</f>
        <v>0</v>
      </c>
      <c r="O82" s="135">
        <f t="shared" si="8"/>
        <v>0</v>
      </c>
    </row>
    <row r="83" spans="1:15" ht="36">
      <c r="A83" s="135">
        <f t="shared" si="6"/>
        <v>0</v>
      </c>
      <c r="B83" s="135">
        <f>IF(A83&gt;0,SUM(A$2:A83),0)*10</f>
        <v>0</v>
      </c>
      <c r="C83" s="135">
        <v>3381885</v>
      </c>
      <c r="D83" s="135" t="s">
        <v>221</v>
      </c>
      <c r="E83" s="136" t="s">
        <v>160</v>
      </c>
      <c r="F83" s="136" t="s">
        <v>129</v>
      </c>
      <c r="G83" s="136" t="s">
        <v>73</v>
      </c>
      <c r="H83" s="138" t="s">
        <v>133</v>
      </c>
      <c r="I83" s="140" t="s">
        <v>196</v>
      </c>
      <c r="J83" s="139">
        <f>'KMT GP End Mill Recon Form'!G28</f>
        <v>0</v>
      </c>
      <c r="K83" s="135">
        <f t="shared" si="7"/>
        <v>0</v>
      </c>
      <c r="L83" s="135">
        <f>IFERROR(ROUND((IF($Q$1="CANADA",VLOOKUP(C83&amp;"-"&amp;K83,pricing!I:K,3,FALSE),VLOOKUP(C83&amp;"-"&amp;K83,pricing!I:J,2,FALSE))*J83),2),0)</f>
        <v>0</v>
      </c>
      <c r="M83" s="135">
        <f>ROUND(L83*VLOOKUP(I83,pricing!M:N,2,FALSE),2)</f>
        <v>0</v>
      </c>
      <c r="N83" s="135">
        <f>IF('KMT GP End Mill Recon Form'!$G$6="yes",IF($Q$1="CANADA",pricing!$R$2 *J83,pricing!$Q$2 *J83),0)</f>
        <v>0</v>
      </c>
      <c r="O83" s="135">
        <f t="shared" si="8"/>
        <v>0</v>
      </c>
    </row>
    <row r="84" spans="1:15" ht="36">
      <c r="A84" s="135">
        <f t="shared" si="6"/>
        <v>0</v>
      </c>
      <c r="B84" s="135">
        <f>IF(A84&gt;0,SUM(A$2:A84),0)*10</f>
        <v>0</v>
      </c>
      <c r="C84" s="135">
        <v>3381905</v>
      </c>
      <c r="D84" s="135" t="s">
        <v>222</v>
      </c>
      <c r="E84" s="136" t="s">
        <v>160</v>
      </c>
      <c r="F84" s="136" t="s">
        <v>129</v>
      </c>
      <c r="G84" s="136" t="s">
        <v>74</v>
      </c>
      <c r="H84" s="138" t="s">
        <v>130</v>
      </c>
      <c r="I84" s="140" t="s">
        <v>196</v>
      </c>
      <c r="J84" s="139">
        <f>'KMT GP End Mill Recon Form'!H28</f>
        <v>0</v>
      </c>
      <c r="K84" s="135">
        <f t="shared" si="7"/>
        <v>0</v>
      </c>
      <c r="L84" s="135">
        <f>IFERROR(ROUND((IF($Q$1="CANADA",VLOOKUP(C84&amp;"-"&amp;K84,pricing!I:K,3,FALSE),VLOOKUP(C84&amp;"-"&amp;K84,pricing!I:J,2,FALSE))*J84),2),0)</f>
        <v>0</v>
      </c>
      <c r="M84" s="135">
        <f>ROUND(L84*VLOOKUP(I84,pricing!M:N,2,FALSE),2)</f>
        <v>0</v>
      </c>
      <c r="N84" s="135">
        <f>IF('KMT GP End Mill Recon Form'!$G$6="yes",IF($Q$1="CANADA",pricing!$R$2 *J84,pricing!$Q$2 *J84),0)</f>
        <v>0</v>
      </c>
      <c r="O84" s="135">
        <f t="shared" si="8"/>
        <v>0</v>
      </c>
    </row>
    <row r="85" spans="1:15" ht="36">
      <c r="A85" s="135">
        <f t="shared" si="6"/>
        <v>0</v>
      </c>
      <c r="B85" s="135">
        <f>IF(A85&gt;0,SUM(A$2:A85),0)*10</f>
        <v>0</v>
      </c>
      <c r="C85" s="135">
        <v>3381959</v>
      </c>
      <c r="D85" s="135" t="s">
        <v>223</v>
      </c>
      <c r="E85" s="136" t="s">
        <v>160</v>
      </c>
      <c r="F85" s="136" t="s">
        <v>129</v>
      </c>
      <c r="G85" s="136" t="s">
        <v>74</v>
      </c>
      <c r="H85" s="138" t="s">
        <v>133</v>
      </c>
      <c r="I85" s="140" t="s">
        <v>196</v>
      </c>
      <c r="J85" s="139">
        <f>'KMT GP End Mill Recon Form'!I28</f>
        <v>0</v>
      </c>
      <c r="K85" s="135">
        <f t="shared" si="7"/>
        <v>0</v>
      </c>
      <c r="L85" s="135">
        <f>IFERROR(ROUND((IF($Q$1="CANADA",VLOOKUP(C85&amp;"-"&amp;K85,pricing!I:K,3,FALSE),VLOOKUP(C85&amp;"-"&amp;K85,pricing!I:J,2,FALSE))*J85),2),0)</f>
        <v>0</v>
      </c>
      <c r="M85" s="135">
        <f>ROUND(L85*VLOOKUP(I85,pricing!M:N,2,FALSE),2)</f>
        <v>0</v>
      </c>
      <c r="N85" s="135">
        <f>IF('KMT GP End Mill Recon Form'!$G$6="yes",IF($Q$1="CANADA",pricing!$R$2 *J85,pricing!$Q$2 *J85),0)</f>
        <v>0</v>
      </c>
      <c r="O85" s="135">
        <f t="shared" si="8"/>
        <v>0</v>
      </c>
    </row>
    <row r="86" spans="1:15" ht="36">
      <c r="A86" s="135">
        <f t="shared" si="6"/>
        <v>0</v>
      </c>
      <c r="B86" s="135">
        <f>IF(A86&gt;0,SUM(A$2:A86),0)*10</f>
        <v>0</v>
      </c>
      <c r="C86" s="135">
        <v>3381971</v>
      </c>
      <c r="D86" s="135" t="s">
        <v>224</v>
      </c>
      <c r="E86" s="136" t="s">
        <v>160</v>
      </c>
      <c r="F86" s="136" t="s">
        <v>137</v>
      </c>
      <c r="G86" s="136" t="s">
        <v>73</v>
      </c>
      <c r="H86" s="138" t="s">
        <v>130</v>
      </c>
      <c r="I86" s="140" t="s">
        <v>196</v>
      </c>
      <c r="J86" s="139">
        <f>'KMT GP End Mill Recon Form'!J28</f>
        <v>0</v>
      </c>
      <c r="K86" s="135">
        <f t="shared" si="7"/>
        <v>0</v>
      </c>
      <c r="L86" s="135">
        <f>IFERROR(ROUND((IF($Q$1="CANADA",VLOOKUP(C86&amp;"-"&amp;K86,pricing!I:K,3,FALSE),VLOOKUP(C86&amp;"-"&amp;K86,pricing!I:J,2,FALSE))*J86),2),0)</f>
        <v>0</v>
      </c>
      <c r="M86" s="135">
        <f>ROUND(L86*VLOOKUP(I86,pricing!M:N,2,FALSE),2)</f>
        <v>0</v>
      </c>
      <c r="N86" s="135">
        <f>IF('KMT GP End Mill Recon Form'!$G$6="yes",IF($Q$1="CANADA",pricing!$R$2 *J86,pricing!$Q$2 *J86),0)</f>
        <v>0</v>
      </c>
      <c r="O86" s="135">
        <f t="shared" si="8"/>
        <v>0</v>
      </c>
    </row>
    <row r="87" spans="1:15" ht="36">
      <c r="A87" s="135">
        <f t="shared" si="6"/>
        <v>0</v>
      </c>
      <c r="B87" s="135">
        <f>IF(A87&gt;0,SUM(A$2:A87),0)*10</f>
        <v>0</v>
      </c>
      <c r="C87" s="135">
        <v>3381991</v>
      </c>
      <c r="D87" s="135" t="s">
        <v>225</v>
      </c>
      <c r="E87" s="136" t="s">
        <v>160</v>
      </c>
      <c r="F87" s="136" t="s">
        <v>137</v>
      </c>
      <c r="G87" s="136" t="s">
        <v>73</v>
      </c>
      <c r="H87" s="138" t="s">
        <v>133</v>
      </c>
      <c r="I87" s="140" t="s">
        <v>196</v>
      </c>
      <c r="J87" s="139">
        <f>'KMT GP End Mill Recon Form'!K28</f>
        <v>0</v>
      </c>
      <c r="K87" s="135">
        <f t="shared" si="7"/>
        <v>0</v>
      </c>
      <c r="L87" s="135">
        <f>IFERROR(ROUND((IF($Q$1="CANADA",VLOOKUP(C87&amp;"-"&amp;K87,pricing!I:K,3,FALSE),VLOOKUP(C87&amp;"-"&amp;K87,pricing!I:J,2,FALSE))*J87),2),0)</f>
        <v>0</v>
      </c>
      <c r="M87" s="135">
        <f>ROUND(L87*VLOOKUP(I87,pricing!M:N,2,FALSE),2)</f>
        <v>0</v>
      </c>
      <c r="N87" s="135">
        <f>IF('KMT GP End Mill Recon Form'!$G$6="yes",IF($Q$1="CANADA",pricing!$R$2 *J87,pricing!$Q$2 *J87),0)</f>
        <v>0</v>
      </c>
      <c r="O87" s="135">
        <f t="shared" si="8"/>
        <v>0</v>
      </c>
    </row>
    <row r="88" spans="1:15" ht="36">
      <c r="A88" s="135">
        <f t="shared" si="6"/>
        <v>0</v>
      </c>
      <c r="B88" s="135">
        <f>IF(A88&gt;0,SUM(A$2:A88),0)*10</f>
        <v>0</v>
      </c>
      <c r="C88" s="135">
        <v>3381999</v>
      </c>
      <c r="D88" s="135" t="s">
        <v>226</v>
      </c>
      <c r="E88" s="136" t="s">
        <v>160</v>
      </c>
      <c r="F88" s="136" t="s">
        <v>137</v>
      </c>
      <c r="G88" s="136" t="s">
        <v>74</v>
      </c>
      <c r="H88" s="138" t="s">
        <v>130</v>
      </c>
      <c r="I88" s="140" t="s">
        <v>196</v>
      </c>
      <c r="J88" s="139">
        <f>'KMT GP End Mill Recon Form'!L28</f>
        <v>0</v>
      </c>
      <c r="K88" s="135">
        <f t="shared" si="7"/>
        <v>0</v>
      </c>
      <c r="L88" s="135">
        <f>IFERROR(ROUND((IF($Q$1="CANADA",VLOOKUP(C88&amp;"-"&amp;K88,pricing!I:K,3,FALSE),VLOOKUP(C88&amp;"-"&amp;K88,pricing!I:J,2,FALSE))*J88),2),0)</f>
        <v>0</v>
      </c>
      <c r="M88" s="135">
        <f>ROUND(L88*VLOOKUP(I88,pricing!M:N,2,FALSE),2)</f>
        <v>0</v>
      </c>
      <c r="N88" s="135">
        <f>IF('KMT GP End Mill Recon Form'!$G$6="yes",IF($Q$1="CANADA",pricing!$R$2 *J88,pricing!$Q$2 *J88),0)</f>
        <v>0</v>
      </c>
      <c r="O88" s="135">
        <f t="shared" si="8"/>
        <v>0</v>
      </c>
    </row>
    <row r="89" spans="1:15" ht="36">
      <c r="A89" s="135">
        <f t="shared" si="6"/>
        <v>0</v>
      </c>
      <c r="B89" s="135">
        <f>IF(A89&gt;0,SUM(A$2:A89),0)*10</f>
        <v>0</v>
      </c>
      <c r="C89" s="135">
        <v>3382007</v>
      </c>
      <c r="D89" s="135" t="s">
        <v>227</v>
      </c>
      <c r="E89" s="136" t="s">
        <v>160</v>
      </c>
      <c r="F89" s="136" t="s">
        <v>137</v>
      </c>
      <c r="G89" s="136" t="s">
        <v>74</v>
      </c>
      <c r="H89" s="138" t="s">
        <v>133</v>
      </c>
      <c r="I89" s="140" t="s">
        <v>196</v>
      </c>
      <c r="J89" s="139">
        <f>'KMT GP End Mill Recon Form'!M28</f>
        <v>0</v>
      </c>
      <c r="K89" s="135">
        <f t="shared" si="7"/>
        <v>0</v>
      </c>
      <c r="L89" s="135">
        <f>IFERROR(ROUND((IF($Q$1="CANADA",VLOOKUP(C89&amp;"-"&amp;K89,pricing!I:K,3,FALSE),VLOOKUP(C89&amp;"-"&amp;K89,pricing!I:J,2,FALSE))*J89),2),0)</f>
        <v>0</v>
      </c>
      <c r="M89" s="135">
        <f>ROUND(L89*VLOOKUP(I89,pricing!M:N,2,FALSE),2)</f>
        <v>0</v>
      </c>
      <c r="N89" s="135">
        <f>IF('KMT GP End Mill Recon Form'!$G$6="yes",IF($Q$1="CANADA",pricing!$R$2 *J89,pricing!$Q$2 *J89),0)</f>
        <v>0</v>
      </c>
      <c r="O89" s="135">
        <f t="shared" si="8"/>
        <v>0</v>
      </c>
    </row>
    <row r="90" spans="1:15" ht="24">
      <c r="A90" s="135">
        <f t="shared" si="6"/>
        <v>0</v>
      </c>
      <c r="B90" s="135">
        <f>IF(A90&gt;0,SUM(A$2:A90),0)*10</f>
        <v>0</v>
      </c>
      <c r="C90" s="135">
        <v>3381847</v>
      </c>
      <c r="D90" s="135" t="s">
        <v>228</v>
      </c>
      <c r="E90" s="136" t="s">
        <v>169</v>
      </c>
      <c r="F90" s="136" t="s">
        <v>129</v>
      </c>
      <c r="G90" s="136" t="s">
        <v>73</v>
      </c>
      <c r="H90" s="138" t="s">
        <v>130</v>
      </c>
      <c r="I90" s="140" t="s">
        <v>196</v>
      </c>
      <c r="J90" s="139">
        <f>'KMT GP End Mill Recon Form'!F32</f>
        <v>0</v>
      </c>
      <c r="K90" s="135">
        <f t="shared" si="7"/>
        <v>0</v>
      </c>
      <c r="L90" s="135">
        <f>IFERROR(ROUND((IF($Q$1="CANADA",VLOOKUP(C90&amp;"-"&amp;K90,pricing!I:K,3,FALSE),VLOOKUP(C90&amp;"-"&amp;K90,pricing!I:J,2,FALSE))*J90),2),0)</f>
        <v>0</v>
      </c>
      <c r="M90" s="135">
        <f>ROUND(L90*VLOOKUP(I90,pricing!M:N,2,FALSE),2)</f>
        <v>0</v>
      </c>
      <c r="N90" s="135">
        <f>IF('KMT GP End Mill Recon Form'!$G$6="yes",IF($Q$1="CANADA",pricing!$R$2 *J90,pricing!$Q$2 *J90),0)</f>
        <v>0</v>
      </c>
      <c r="O90" s="135">
        <f t="shared" si="8"/>
        <v>0</v>
      </c>
    </row>
    <row r="91" spans="1:15" ht="24">
      <c r="A91" s="135">
        <f t="shared" si="6"/>
        <v>0</v>
      </c>
      <c r="B91" s="135">
        <f>IF(A91&gt;0,SUM(A$2:A91),0)*10</f>
        <v>0</v>
      </c>
      <c r="C91" s="135">
        <v>3381886</v>
      </c>
      <c r="D91" s="135" t="s">
        <v>229</v>
      </c>
      <c r="E91" s="136" t="s">
        <v>169</v>
      </c>
      <c r="F91" s="136" t="s">
        <v>129</v>
      </c>
      <c r="G91" s="136" t="s">
        <v>73</v>
      </c>
      <c r="H91" s="138" t="s">
        <v>133</v>
      </c>
      <c r="I91" s="140" t="s">
        <v>196</v>
      </c>
      <c r="J91" s="139">
        <f>'KMT GP End Mill Recon Form'!G32</f>
        <v>0</v>
      </c>
      <c r="K91" s="135">
        <f t="shared" si="7"/>
        <v>0</v>
      </c>
      <c r="L91" s="135">
        <f>IFERROR(ROUND((IF($Q$1="CANADA",VLOOKUP(C91&amp;"-"&amp;K91,pricing!I:K,3,FALSE),VLOOKUP(C91&amp;"-"&amp;K91,pricing!I:J,2,FALSE))*J91),2),0)</f>
        <v>0</v>
      </c>
      <c r="M91" s="135">
        <f>ROUND(L91*VLOOKUP(I91,pricing!M:N,2,FALSE),2)</f>
        <v>0</v>
      </c>
      <c r="N91" s="135">
        <f>IF('KMT GP End Mill Recon Form'!$G$6="yes",IF($Q$1="CANADA",pricing!$R$2 *J91,pricing!$Q$2 *J91),0)</f>
        <v>0</v>
      </c>
      <c r="O91" s="135">
        <f t="shared" si="8"/>
        <v>0</v>
      </c>
    </row>
    <row r="92" spans="1:15" ht="24">
      <c r="A92" s="135">
        <f t="shared" si="6"/>
        <v>0</v>
      </c>
      <c r="B92" s="135">
        <f>IF(A92&gt;0,SUM(A$2:A92),0)*10</f>
        <v>0</v>
      </c>
      <c r="C92" s="135">
        <v>3381906</v>
      </c>
      <c r="D92" s="135" t="s">
        <v>230</v>
      </c>
      <c r="E92" s="136" t="s">
        <v>169</v>
      </c>
      <c r="F92" s="136" t="s">
        <v>129</v>
      </c>
      <c r="G92" s="136" t="s">
        <v>74</v>
      </c>
      <c r="H92" s="138" t="s">
        <v>130</v>
      </c>
      <c r="I92" s="140" t="s">
        <v>196</v>
      </c>
      <c r="J92" s="139">
        <f>'KMT GP End Mill Recon Form'!H32</f>
        <v>0</v>
      </c>
      <c r="K92" s="135">
        <f t="shared" si="7"/>
        <v>0</v>
      </c>
      <c r="L92" s="135">
        <f>IFERROR(ROUND((IF($Q$1="CANADA",VLOOKUP(C92&amp;"-"&amp;K92,pricing!I:K,3,FALSE),VLOOKUP(C92&amp;"-"&amp;K92,pricing!I:J,2,FALSE))*J92),2),0)</f>
        <v>0</v>
      </c>
      <c r="M92" s="135">
        <f>ROUND(L92*VLOOKUP(I92,pricing!M:N,2,FALSE),2)</f>
        <v>0</v>
      </c>
      <c r="N92" s="135">
        <f>IF('KMT GP End Mill Recon Form'!$G$6="yes",IF($Q$1="CANADA",pricing!$R$2 *J92,pricing!$Q$2 *J92),0)</f>
        <v>0</v>
      </c>
      <c r="O92" s="135">
        <f t="shared" si="8"/>
        <v>0</v>
      </c>
    </row>
    <row r="93" spans="1:15" ht="24">
      <c r="A93" s="135">
        <f t="shared" si="6"/>
        <v>0</v>
      </c>
      <c r="B93" s="135">
        <f>IF(A93&gt;0,SUM(A$2:A93),0)*10</f>
        <v>0</v>
      </c>
      <c r="C93" s="135">
        <v>3381963</v>
      </c>
      <c r="D93" s="135" t="s">
        <v>231</v>
      </c>
      <c r="E93" s="136" t="s">
        <v>169</v>
      </c>
      <c r="F93" s="136" t="s">
        <v>129</v>
      </c>
      <c r="G93" s="136" t="s">
        <v>74</v>
      </c>
      <c r="H93" s="138" t="s">
        <v>133</v>
      </c>
      <c r="I93" s="140" t="s">
        <v>196</v>
      </c>
      <c r="J93" s="139">
        <f>'KMT GP End Mill Recon Form'!I32</f>
        <v>0</v>
      </c>
      <c r="K93" s="135">
        <f t="shared" si="7"/>
        <v>0</v>
      </c>
      <c r="L93" s="135">
        <f>IFERROR(ROUND((IF($Q$1="CANADA",VLOOKUP(C93&amp;"-"&amp;K93,pricing!I:K,3,FALSE),VLOOKUP(C93&amp;"-"&amp;K93,pricing!I:J,2,FALSE))*J93),2),0)</f>
        <v>0</v>
      </c>
      <c r="M93" s="135">
        <f>ROUND(L93*VLOOKUP(I93,pricing!M:N,2,FALSE),2)</f>
        <v>0</v>
      </c>
      <c r="N93" s="135">
        <f>IF('KMT GP End Mill Recon Form'!$G$6="yes",IF($Q$1="CANADA",pricing!$R$2 *J93,pricing!$Q$2 *J93),0)</f>
        <v>0</v>
      </c>
      <c r="O93" s="135">
        <f t="shared" si="8"/>
        <v>0</v>
      </c>
    </row>
    <row r="94" spans="1:15" ht="24">
      <c r="A94" s="135">
        <f t="shared" si="6"/>
        <v>0</v>
      </c>
      <c r="B94" s="135">
        <f>IF(A94&gt;0,SUM(A$2:A94),0)*10</f>
        <v>0</v>
      </c>
      <c r="C94" s="135">
        <v>3381983</v>
      </c>
      <c r="D94" s="135" t="s">
        <v>232</v>
      </c>
      <c r="E94" s="136" t="s">
        <v>169</v>
      </c>
      <c r="F94" s="136" t="s">
        <v>137</v>
      </c>
      <c r="G94" s="136" t="s">
        <v>73</v>
      </c>
      <c r="H94" s="138" t="s">
        <v>130</v>
      </c>
      <c r="I94" s="140" t="s">
        <v>196</v>
      </c>
      <c r="J94" s="139">
        <f>'KMT GP End Mill Recon Form'!J32</f>
        <v>0</v>
      </c>
      <c r="K94" s="135">
        <f t="shared" si="7"/>
        <v>0</v>
      </c>
      <c r="L94" s="135">
        <f>IFERROR(ROUND((IF($Q$1="CANADA",VLOOKUP(C94&amp;"-"&amp;K94,pricing!I:K,3,FALSE),VLOOKUP(C94&amp;"-"&amp;K94,pricing!I:J,2,FALSE))*J94),2),0)</f>
        <v>0</v>
      </c>
      <c r="M94" s="135">
        <f>ROUND(L94*VLOOKUP(I94,pricing!M:N,2,FALSE),2)</f>
        <v>0</v>
      </c>
      <c r="N94" s="135">
        <f>IF('KMT GP End Mill Recon Form'!$G$6="yes",IF($Q$1="CANADA",pricing!$R$2 *J94,pricing!$Q$2 *J94),0)</f>
        <v>0</v>
      </c>
      <c r="O94" s="135">
        <f t="shared" si="8"/>
        <v>0</v>
      </c>
    </row>
    <row r="95" spans="1:15" ht="24">
      <c r="A95" s="135">
        <f t="shared" si="6"/>
        <v>0</v>
      </c>
      <c r="B95" s="135">
        <f>IF(A95&gt;0,SUM(A$2:A95),0)*10</f>
        <v>0</v>
      </c>
      <c r="C95" s="135">
        <v>3381992</v>
      </c>
      <c r="D95" s="135" t="s">
        <v>233</v>
      </c>
      <c r="E95" s="136" t="s">
        <v>169</v>
      </c>
      <c r="F95" s="136" t="s">
        <v>137</v>
      </c>
      <c r="G95" s="136" t="s">
        <v>73</v>
      </c>
      <c r="H95" s="138" t="s">
        <v>133</v>
      </c>
      <c r="I95" s="140" t="s">
        <v>196</v>
      </c>
      <c r="J95" s="139">
        <f>'KMT GP End Mill Recon Form'!K32</f>
        <v>0</v>
      </c>
      <c r="K95" s="135">
        <f t="shared" si="7"/>
        <v>0</v>
      </c>
      <c r="L95" s="135">
        <f>IFERROR(ROUND((IF($Q$1="CANADA",VLOOKUP(C95&amp;"-"&amp;K95,pricing!I:K,3,FALSE),VLOOKUP(C95&amp;"-"&amp;K95,pricing!I:J,2,FALSE))*J95),2),0)</f>
        <v>0</v>
      </c>
      <c r="M95" s="135">
        <f>ROUND(L95*VLOOKUP(I95,pricing!M:N,2,FALSE),2)</f>
        <v>0</v>
      </c>
      <c r="N95" s="135">
        <f>IF('KMT GP End Mill Recon Form'!$G$6="yes",IF($Q$1="CANADA",pricing!$R$2 *J95,pricing!$Q$2 *J95),0)</f>
        <v>0</v>
      </c>
      <c r="O95" s="135">
        <f t="shared" si="8"/>
        <v>0</v>
      </c>
    </row>
    <row r="96" spans="1:15" ht="24">
      <c r="A96" s="135">
        <f t="shared" si="6"/>
        <v>0</v>
      </c>
      <c r="B96" s="135">
        <f>IF(A96&gt;0,SUM(A$2:A96),0)*10</f>
        <v>0</v>
      </c>
      <c r="C96" s="135">
        <v>3382000</v>
      </c>
      <c r="D96" s="135" t="s">
        <v>234</v>
      </c>
      <c r="E96" s="136" t="s">
        <v>169</v>
      </c>
      <c r="F96" s="136" t="s">
        <v>137</v>
      </c>
      <c r="G96" s="136" t="s">
        <v>74</v>
      </c>
      <c r="H96" s="138" t="s">
        <v>130</v>
      </c>
      <c r="I96" s="140" t="s">
        <v>196</v>
      </c>
      <c r="J96" s="139">
        <f>'KMT GP End Mill Recon Form'!L32</f>
        <v>0</v>
      </c>
      <c r="K96" s="135">
        <f t="shared" si="7"/>
        <v>0</v>
      </c>
      <c r="L96" s="135">
        <f>IFERROR(ROUND((IF($Q$1="CANADA",VLOOKUP(C96&amp;"-"&amp;K96,pricing!I:K,3,FALSE),VLOOKUP(C96&amp;"-"&amp;K96,pricing!I:J,2,FALSE))*J96),2),0)</f>
        <v>0</v>
      </c>
      <c r="M96" s="135">
        <f>ROUND(L96*VLOOKUP(I96,pricing!M:N,2,FALSE),2)</f>
        <v>0</v>
      </c>
      <c r="N96" s="135">
        <f>IF('KMT GP End Mill Recon Form'!$G$6="yes",IF($Q$1="CANADA",pricing!$R$2 *J96,pricing!$Q$2 *J96),0)</f>
        <v>0</v>
      </c>
      <c r="O96" s="135">
        <f t="shared" si="8"/>
        <v>0</v>
      </c>
    </row>
    <row r="97" spans="1:15" ht="24">
      <c r="A97" s="135">
        <f t="shared" si="6"/>
        <v>0</v>
      </c>
      <c r="B97" s="135">
        <f>IF(A97&gt;0,SUM(A$2:A97),0)*10</f>
        <v>0</v>
      </c>
      <c r="C97" s="135">
        <v>3382008</v>
      </c>
      <c r="D97" s="135" t="s">
        <v>235</v>
      </c>
      <c r="E97" s="136" t="s">
        <v>169</v>
      </c>
      <c r="F97" s="136" t="s">
        <v>137</v>
      </c>
      <c r="G97" s="136" t="s">
        <v>74</v>
      </c>
      <c r="H97" s="138" t="s">
        <v>133</v>
      </c>
      <c r="I97" s="140" t="s">
        <v>196</v>
      </c>
      <c r="J97" s="139">
        <f>'KMT GP End Mill Recon Form'!M32</f>
        <v>0</v>
      </c>
      <c r="K97" s="135">
        <f t="shared" si="7"/>
        <v>0</v>
      </c>
      <c r="L97" s="135">
        <f>IFERROR(ROUND((IF($Q$1="CANADA",VLOOKUP(C97&amp;"-"&amp;K97,pricing!I:K,3,FALSE),VLOOKUP(C97&amp;"-"&amp;K97,pricing!I:J,2,FALSE))*J97),2),0)</f>
        <v>0</v>
      </c>
      <c r="M97" s="135">
        <f>ROUND(L97*VLOOKUP(I97,pricing!M:N,2,FALSE),2)</f>
        <v>0</v>
      </c>
      <c r="N97" s="135">
        <f>IF('KMT GP End Mill Recon Form'!$G$6="yes",IF($Q$1="CANADA",pricing!$R$2 *J97,pricing!$Q$2 *J97),0)</f>
        <v>0</v>
      </c>
      <c r="O97" s="135">
        <f t="shared" si="8"/>
        <v>0</v>
      </c>
    </row>
    <row r="98" spans="1:15" ht="24">
      <c r="A98" s="135">
        <f t="shared" ref="A98:A129" si="9">IF(O98&gt;0,1,0)</f>
        <v>0</v>
      </c>
      <c r="B98" s="135">
        <f>IF(A98&gt;0,SUM(A$2:A98),0)*10</f>
        <v>0</v>
      </c>
      <c r="C98" s="135">
        <v>3381849</v>
      </c>
      <c r="D98" s="135" t="s">
        <v>236</v>
      </c>
      <c r="E98" s="136" t="s">
        <v>178</v>
      </c>
      <c r="F98" s="136" t="s">
        <v>129</v>
      </c>
      <c r="G98" s="136" t="s">
        <v>73</v>
      </c>
      <c r="H98" s="138" t="s">
        <v>130</v>
      </c>
      <c r="I98" s="140" t="s">
        <v>196</v>
      </c>
      <c r="J98" s="139">
        <f>'KMT GP End Mill Recon Form'!F36</f>
        <v>0</v>
      </c>
      <c r="K98" s="135">
        <f t="shared" ref="K98:K129" si="10">IF(J98&gt;=100,100,IF(J98&gt;=75,75,IF(J98&gt;=50,50,IF(J98&gt;=25,25,IF(J98&gt;=5,5,IF(J98&gt;=1,1,0))))))</f>
        <v>0</v>
      </c>
      <c r="L98" s="135">
        <f>IFERROR(ROUND((IF($Q$1="CANADA",VLOOKUP(C98&amp;"-"&amp;K98,pricing!I:K,3,FALSE),VLOOKUP(C98&amp;"-"&amp;K98,pricing!I:J,2,FALSE))*J98),2),0)</f>
        <v>0</v>
      </c>
      <c r="M98" s="135">
        <f>ROUND(L98*VLOOKUP(I98,pricing!M:N,2,FALSE),2)</f>
        <v>0</v>
      </c>
      <c r="N98" s="135">
        <f>IF('KMT GP End Mill Recon Form'!$G$6="yes",IF($Q$1="CANADA",pricing!$R$2 *J98,pricing!$Q$2 *J98),0)</f>
        <v>0</v>
      </c>
      <c r="O98" s="135">
        <f t="shared" ref="O98:O129" si="11">M98+N98</f>
        <v>0</v>
      </c>
    </row>
    <row r="99" spans="1:15" ht="24">
      <c r="A99" s="135">
        <f t="shared" si="9"/>
        <v>0</v>
      </c>
      <c r="B99" s="135">
        <f>IF(A99&gt;0,SUM(A$2:A99),0)*10</f>
        <v>0</v>
      </c>
      <c r="C99" s="135">
        <v>3381887</v>
      </c>
      <c r="D99" s="135" t="s">
        <v>237</v>
      </c>
      <c r="E99" s="136" t="s">
        <v>178</v>
      </c>
      <c r="F99" s="136" t="s">
        <v>129</v>
      </c>
      <c r="G99" s="136" t="s">
        <v>73</v>
      </c>
      <c r="H99" s="138" t="s">
        <v>133</v>
      </c>
      <c r="I99" s="140" t="s">
        <v>196</v>
      </c>
      <c r="J99" s="139">
        <f>'KMT GP End Mill Recon Form'!G36</f>
        <v>0</v>
      </c>
      <c r="K99" s="135">
        <f t="shared" si="10"/>
        <v>0</v>
      </c>
      <c r="L99" s="135">
        <f>IFERROR(ROUND((IF($Q$1="CANADA",VLOOKUP(C99&amp;"-"&amp;K99,pricing!I:K,3,FALSE),VLOOKUP(C99&amp;"-"&amp;K99,pricing!I:J,2,FALSE))*J99),2),0)</f>
        <v>0</v>
      </c>
      <c r="M99" s="135">
        <f>ROUND(L99*VLOOKUP(I99,pricing!M:N,2,FALSE),2)</f>
        <v>0</v>
      </c>
      <c r="N99" s="135">
        <f>IF('KMT GP End Mill Recon Form'!$G$6="yes",IF($Q$1="CANADA",pricing!$R$2 *J99,pricing!$Q$2 *J99),0)</f>
        <v>0</v>
      </c>
      <c r="O99" s="135">
        <f t="shared" si="11"/>
        <v>0</v>
      </c>
    </row>
    <row r="100" spans="1:15" ht="24">
      <c r="A100" s="135">
        <f t="shared" si="9"/>
        <v>0</v>
      </c>
      <c r="B100" s="135">
        <f>IF(A100&gt;0,SUM(A$2:A100),0)*10</f>
        <v>0</v>
      </c>
      <c r="C100" s="135">
        <v>3381907</v>
      </c>
      <c r="D100" s="135" t="s">
        <v>238</v>
      </c>
      <c r="E100" s="136" t="s">
        <v>178</v>
      </c>
      <c r="F100" s="136" t="s">
        <v>129</v>
      </c>
      <c r="G100" s="136" t="s">
        <v>74</v>
      </c>
      <c r="H100" s="138" t="s">
        <v>130</v>
      </c>
      <c r="I100" s="140" t="s">
        <v>196</v>
      </c>
      <c r="J100" s="139">
        <f>'KMT GP End Mill Recon Form'!H36</f>
        <v>0</v>
      </c>
      <c r="K100" s="135">
        <f t="shared" si="10"/>
        <v>0</v>
      </c>
      <c r="L100" s="135">
        <f>IFERROR(ROUND((IF($Q$1="CANADA",VLOOKUP(C100&amp;"-"&amp;K100,pricing!I:K,3,FALSE),VLOOKUP(C100&amp;"-"&amp;K100,pricing!I:J,2,FALSE))*J100),2),0)</f>
        <v>0</v>
      </c>
      <c r="M100" s="135">
        <f>ROUND(L100*VLOOKUP(I100,pricing!M:N,2,FALSE),2)</f>
        <v>0</v>
      </c>
      <c r="N100" s="135">
        <f>IF('KMT GP End Mill Recon Form'!$G$6="yes",IF($Q$1="CANADA",pricing!$R$2 *J100,pricing!$Q$2 *J100),0)</f>
        <v>0</v>
      </c>
      <c r="O100" s="135">
        <f t="shared" si="11"/>
        <v>0</v>
      </c>
    </row>
    <row r="101" spans="1:15" ht="24">
      <c r="A101" s="135">
        <f t="shared" si="9"/>
        <v>0</v>
      </c>
      <c r="B101" s="135">
        <f>IF(A101&gt;0,SUM(A$2:A101),0)*10</f>
        <v>0</v>
      </c>
      <c r="C101" s="135">
        <v>3381965</v>
      </c>
      <c r="D101" s="135" t="s">
        <v>239</v>
      </c>
      <c r="E101" s="136" t="s">
        <v>178</v>
      </c>
      <c r="F101" s="136" t="s">
        <v>129</v>
      </c>
      <c r="G101" s="136" t="s">
        <v>74</v>
      </c>
      <c r="H101" s="138" t="s">
        <v>133</v>
      </c>
      <c r="I101" s="140" t="s">
        <v>196</v>
      </c>
      <c r="J101" s="139">
        <f>'KMT GP End Mill Recon Form'!I36</f>
        <v>0</v>
      </c>
      <c r="K101" s="135">
        <f t="shared" si="10"/>
        <v>0</v>
      </c>
      <c r="L101" s="135">
        <f>IFERROR(ROUND((IF($Q$1="CANADA",VLOOKUP(C101&amp;"-"&amp;K101,pricing!I:K,3,FALSE),VLOOKUP(C101&amp;"-"&amp;K101,pricing!I:J,2,FALSE))*J101),2),0)</f>
        <v>0</v>
      </c>
      <c r="M101" s="135">
        <f>ROUND(L101*VLOOKUP(I101,pricing!M:N,2,FALSE),2)</f>
        <v>0</v>
      </c>
      <c r="N101" s="135">
        <f>IF('KMT GP End Mill Recon Form'!$G$6="yes",IF($Q$1="CANADA",pricing!$R$2 *J101,pricing!$Q$2 *J101),0)</f>
        <v>0</v>
      </c>
      <c r="O101" s="135">
        <f t="shared" si="11"/>
        <v>0</v>
      </c>
    </row>
    <row r="102" spans="1:15" ht="24">
      <c r="A102" s="135">
        <f t="shared" si="9"/>
        <v>0</v>
      </c>
      <c r="B102" s="135">
        <f>IF(A102&gt;0,SUM(A$2:A102),0)*10</f>
        <v>0</v>
      </c>
      <c r="C102" s="135">
        <v>3381984</v>
      </c>
      <c r="D102" s="135" t="s">
        <v>240</v>
      </c>
      <c r="E102" s="136" t="s">
        <v>178</v>
      </c>
      <c r="F102" s="136" t="s">
        <v>137</v>
      </c>
      <c r="G102" s="136" t="s">
        <v>73</v>
      </c>
      <c r="H102" s="138" t="s">
        <v>130</v>
      </c>
      <c r="I102" s="140" t="s">
        <v>196</v>
      </c>
      <c r="J102" s="139">
        <f>'KMT GP End Mill Recon Form'!J36</f>
        <v>0</v>
      </c>
      <c r="K102" s="135">
        <f t="shared" si="10"/>
        <v>0</v>
      </c>
      <c r="L102" s="135">
        <f>IFERROR(ROUND((IF($Q$1="CANADA",VLOOKUP(C102&amp;"-"&amp;K102,pricing!I:K,3,FALSE),VLOOKUP(C102&amp;"-"&amp;K102,pricing!I:J,2,FALSE))*J102),2),0)</f>
        <v>0</v>
      </c>
      <c r="M102" s="135">
        <f>ROUND(L102*VLOOKUP(I102,pricing!M:N,2,FALSE),2)</f>
        <v>0</v>
      </c>
      <c r="N102" s="135">
        <f>IF('KMT GP End Mill Recon Form'!$G$6="yes",IF($Q$1="CANADA",pricing!$R$2 *J102,pricing!$Q$2 *J102),0)</f>
        <v>0</v>
      </c>
      <c r="O102" s="135">
        <f t="shared" si="11"/>
        <v>0</v>
      </c>
    </row>
    <row r="103" spans="1:15" ht="24">
      <c r="A103" s="135">
        <f t="shared" si="9"/>
        <v>0</v>
      </c>
      <c r="B103" s="135">
        <f>IF(A103&gt;0,SUM(A$2:A103),0)*10</f>
        <v>0</v>
      </c>
      <c r="C103" s="135">
        <v>3381993</v>
      </c>
      <c r="D103" s="135" t="s">
        <v>241</v>
      </c>
      <c r="E103" s="136" t="s">
        <v>178</v>
      </c>
      <c r="F103" s="136" t="s">
        <v>137</v>
      </c>
      <c r="G103" s="136" t="s">
        <v>73</v>
      </c>
      <c r="H103" s="138" t="s">
        <v>133</v>
      </c>
      <c r="I103" s="140" t="s">
        <v>196</v>
      </c>
      <c r="J103" s="139">
        <f>'KMT GP End Mill Recon Form'!K36</f>
        <v>0</v>
      </c>
      <c r="K103" s="135">
        <f t="shared" si="10"/>
        <v>0</v>
      </c>
      <c r="L103" s="135">
        <f>IFERROR(ROUND((IF($Q$1="CANADA",VLOOKUP(C103&amp;"-"&amp;K103,pricing!I:K,3,FALSE),VLOOKUP(C103&amp;"-"&amp;K103,pricing!I:J,2,FALSE))*J103),2),0)</f>
        <v>0</v>
      </c>
      <c r="M103" s="135">
        <f>ROUND(L103*VLOOKUP(I103,pricing!M:N,2,FALSE),2)</f>
        <v>0</v>
      </c>
      <c r="N103" s="135">
        <f>IF('KMT GP End Mill Recon Form'!$G$6="yes",IF($Q$1="CANADA",pricing!$R$2 *J103,pricing!$Q$2 *J103),0)</f>
        <v>0</v>
      </c>
      <c r="O103" s="135">
        <f t="shared" si="11"/>
        <v>0</v>
      </c>
    </row>
    <row r="104" spans="1:15" ht="24">
      <c r="A104" s="135">
        <f t="shared" si="9"/>
        <v>0</v>
      </c>
      <c r="B104" s="135">
        <f>IF(A104&gt;0,SUM(A$2:A104),0)*10</f>
        <v>0</v>
      </c>
      <c r="C104" s="135">
        <v>3382002</v>
      </c>
      <c r="D104" s="135" t="s">
        <v>242</v>
      </c>
      <c r="E104" s="136" t="s">
        <v>178</v>
      </c>
      <c r="F104" s="136" t="s">
        <v>137</v>
      </c>
      <c r="G104" s="136" t="s">
        <v>74</v>
      </c>
      <c r="H104" s="138" t="s">
        <v>130</v>
      </c>
      <c r="I104" s="140" t="s">
        <v>196</v>
      </c>
      <c r="J104" s="139">
        <f>'KMT GP End Mill Recon Form'!L36</f>
        <v>0</v>
      </c>
      <c r="K104" s="135">
        <f t="shared" si="10"/>
        <v>0</v>
      </c>
      <c r="L104" s="135">
        <f>IFERROR(ROUND((IF($Q$1="CANADA",VLOOKUP(C104&amp;"-"&amp;K104,pricing!I:K,3,FALSE),VLOOKUP(C104&amp;"-"&amp;K104,pricing!I:J,2,FALSE))*J104),2),0)</f>
        <v>0</v>
      </c>
      <c r="M104" s="135">
        <f>ROUND(L104*VLOOKUP(I104,pricing!M:N,2,FALSE),2)</f>
        <v>0</v>
      </c>
      <c r="N104" s="135">
        <f>IF('KMT GP End Mill Recon Form'!$G$6="yes",IF($Q$1="CANADA",pricing!$R$2 *J104,pricing!$Q$2 *J104),0)</f>
        <v>0</v>
      </c>
      <c r="O104" s="135">
        <f t="shared" si="11"/>
        <v>0</v>
      </c>
    </row>
    <row r="105" spans="1:15" ht="24">
      <c r="A105" s="135">
        <f t="shared" si="9"/>
        <v>0</v>
      </c>
      <c r="B105" s="135">
        <f>IF(A105&gt;0,SUM(A$2:A105),0)*10</f>
        <v>0</v>
      </c>
      <c r="C105" s="135">
        <v>3382009</v>
      </c>
      <c r="D105" s="135" t="s">
        <v>243</v>
      </c>
      <c r="E105" s="136" t="s">
        <v>178</v>
      </c>
      <c r="F105" s="136" t="s">
        <v>137</v>
      </c>
      <c r="G105" s="136" t="s">
        <v>74</v>
      </c>
      <c r="H105" s="138" t="s">
        <v>133</v>
      </c>
      <c r="I105" s="140" t="s">
        <v>196</v>
      </c>
      <c r="J105" s="139">
        <f>'KMT GP End Mill Recon Form'!M36</f>
        <v>0</v>
      </c>
      <c r="K105" s="135">
        <f t="shared" si="10"/>
        <v>0</v>
      </c>
      <c r="L105" s="135">
        <f>IFERROR(ROUND((IF($Q$1="CANADA",VLOOKUP(C105&amp;"-"&amp;K105,pricing!I:K,3,FALSE),VLOOKUP(C105&amp;"-"&amp;K105,pricing!I:J,2,FALSE))*J105),2),0)</f>
        <v>0</v>
      </c>
      <c r="M105" s="135">
        <f>ROUND(L105*VLOOKUP(I105,pricing!M:N,2,FALSE),2)</f>
        <v>0</v>
      </c>
      <c r="N105" s="135">
        <f>IF('KMT GP End Mill Recon Form'!$G$6="yes",IF($Q$1="CANADA",pricing!$R$2 *J105,pricing!$Q$2 *J105),0)</f>
        <v>0</v>
      </c>
      <c r="O105" s="135">
        <f t="shared" si="11"/>
        <v>0</v>
      </c>
    </row>
    <row r="106" spans="1:15" ht="24">
      <c r="A106" s="135">
        <f t="shared" si="9"/>
        <v>0</v>
      </c>
      <c r="B106" s="135">
        <f>IF(A106&gt;0,SUM(A$2:A106),0)*10</f>
        <v>0</v>
      </c>
      <c r="C106" s="135">
        <v>3381851</v>
      </c>
      <c r="D106" s="135" t="s">
        <v>244</v>
      </c>
      <c r="E106" s="136" t="s">
        <v>187</v>
      </c>
      <c r="F106" s="136" t="s">
        <v>129</v>
      </c>
      <c r="G106" s="136" t="s">
        <v>73</v>
      </c>
      <c r="H106" s="138" t="s">
        <v>130</v>
      </c>
      <c r="I106" s="140" t="s">
        <v>196</v>
      </c>
      <c r="J106" s="139">
        <f>'KMT GP End Mill Recon Form'!F40</f>
        <v>0</v>
      </c>
      <c r="K106" s="135">
        <f t="shared" si="10"/>
        <v>0</v>
      </c>
      <c r="L106" s="135">
        <f>IFERROR(ROUND((IF($Q$1="CANADA",VLOOKUP(C106&amp;"-"&amp;K106,pricing!I:K,3,FALSE),VLOOKUP(C106&amp;"-"&amp;K106,pricing!I:J,2,FALSE))*J106),2),0)</f>
        <v>0</v>
      </c>
      <c r="M106" s="135">
        <f>ROUND(L106*VLOOKUP(I106,pricing!M:N,2,FALSE),2)</f>
        <v>0</v>
      </c>
      <c r="N106" s="135">
        <f>IF('KMT GP End Mill Recon Form'!$G$6="yes",IF($Q$1="CANADA",pricing!$R$2 *J106,pricing!$Q$2 *J106),0)</f>
        <v>0</v>
      </c>
      <c r="O106" s="135">
        <f t="shared" si="11"/>
        <v>0</v>
      </c>
    </row>
    <row r="107" spans="1:15" ht="24">
      <c r="A107" s="135">
        <f t="shared" si="9"/>
        <v>0</v>
      </c>
      <c r="B107" s="135">
        <f>IF(A107&gt;0,SUM(A$2:A107),0)*10</f>
        <v>0</v>
      </c>
      <c r="C107" s="135">
        <v>3381888</v>
      </c>
      <c r="D107" s="135" t="s">
        <v>245</v>
      </c>
      <c r="E107" s="136" t="s">
        <v>187</v>
      </c>
      <c r="F107" s="136" t="s">
        <v>129</v>
      </c>
      <c r="G107" s="136" t="s">
        <v>73</v>
      </c>
      <c r="H107" s="138" t="s">
        <v>133</v>
      </c>
      <c r="I107" s="140" t="s">
        <v>196</v>
      </c>
      <c r="J107" s="139">
        <f>'KMT GP End Mill Recon Form'!G40</f>
        <v>0</v>
      </c>
      <c r="K107" s="135">
        <f t="shared" si="10"/>
        <v>0</v>
      </c>
      <c r="L107" s="135">
        <f>IFERROR(ROUND((IF($Q$1="CANADA",VLOOKUP(C107&amp;"-"&amp;K107,pricing!I:K,3,FALSE),VLOOKUP(C107&amp;"-"&amp;K107,pricing!I:J,2,FALSE))*J107),2),0)</f>
        <v>0</v>
      </c>
      <c r="M107" s="135">
        <f>ROUND(L107*VLOOKUP(I107,pricing!M:N,2,FALSE),2)</f>
        <v>0</v>
      </c>
      <c r="N107" s="135">
        <f>IF('KMT GP End Mill Recon Form'!$G$6="yes",IF($Q$1="CANADA",pricing!$R$2 *J107,pricing!$Q$2 *J107),0)</f>
        <v>0</v>
      </c>
      <c r="O107" s="135">
        <f t="shared" si="11"/>
        <v>0</v>
      </c>
    </row>
    <row r="108" spans="1:15" ht="24">
      <c r="A108" s="135">
        <f t="shared" si="9"/>
        <v>0</v>
      </c>
      <c r="B108" s="135">
        <f>IF(A108&gt;0,SUM(A$2:A108),0)*10</f>
        <v>0</v>
      </c>
      <c r="C108" s="135">
        <v>3381908</v>
      </c>
      <c r="D108" s="135" t="s">
        <v>246</v>
      </c>
      <c r="E108" s="136" t="s">
        <v>187</v>
      </c>
      <c r="F108" s="136" t="s">
        <v>129</v>
      </c>
      <c r="G108" s="136" t="s">
        <v>74</v>
      </c>
      <c r="H108" s="138" t="s">
        <v>130</v>
      </c>
      <c r="I108" s="140" t="s">
        <v>196</v>
      </c>
      <c r="J108" s="139">
        <f>'KMT GP End Mill Recon Form'!H40</f>
        <v>0</v>
      </c>
      <c r="K108" s="135">
        <f t="shared" si="10"/>
        <v>0</v>
      </c>
      <c r="L108" s="135">
        <f>IFERROR(ROUND((IF($Q$1="CANADA",VLOOKUP(C108&amp;"-"&amp;K108,pricing!I:K,3,FALSE),VLOOKUP(C108&amp;"-"&amp;K108,pricing!I:J,2,FALSE))*J108),2),0)</f>
        <v>0</v>
      </c>
      <c r="M108" s="135">
        <f>ROUND(L108*VLOOKUP(I108,pricing!M:N,2,FALSE),2)</f>
        <v>0</v>
      </c>
      <c r="N108" s="135">
        <f>IF('KMT GP End Mill Recon Form'!$G$6="yes",IF($Q$1="CANADA",pricing!$R$2 *J108,pricing!$Q$2 *J108),0)</f>
        <v>0</v>
      </c>
      <c r="O108" s="135">
        <f t="shared" si="11"/>
        <v>0</v>
      </c>
    </row>
    <row r="109" spans="1:15" ht="24">
      <c r="A109" s="135">
        <f t="shared" si="9"/>
        <v>0</v>
      </c>
      <c r="B109" s="135">
        <f>IF(A109&gt;0,SUM(A$2:A109),0)*10</f>
        <v>0</v>
      </c>
      <c r="C109" s="135">
        <v>3381966</v>
      </c>
      <c r="D109" s="135" t="s">
        <v>247</v>
      </c>
      <c r="E109" s="136" t="s">
        <v>187</v>
      </c>
      <c r="F109" s="136" t="s">
        <v>129</v>
      </c>
      <c r="G109" s="136" t="s">
        <v>74</v>
      </c>
      <c r="H109" s="138" t="s">
        <v>133</v>
      </c>
      <c r="I109" s="140" t="s">
        <v>196</v>
      </c>
      <c r="J109" s="139">
        <f>'KMT GP End Mill Recon Form'!I40</f>
        <v>0</v>
      </c>
      <c r="K109" s="135">
        <f t="shared" si="10"/>
        <v>0</v>
      </c>
      <c r="L109" s="135">
        <f>IFERROR(ROUND((IF($Q$1="CANADA",VLOOKUP(C109&amp;"-"&amp;K109,pricing!I:K,3,FALSE),VLOOKUP(C109&amp;"-"&amp;K109,pricing!I:J,2,FALSE))*J109),2),0)</f>
        <v>0</v>
      </c>
      <c r="M109" s="135">
        <f>ROUND(L109*VLOOKUP(I109,pricing!M:N,2,FALSE),2)</f>
        <v>0</v>
      </c>
      <c r="N109" s="135">
        <f>IF('KMT GP End Mill Recon Form'!$G$6="yes",IF($Q$1="CANADA",pricing!$R$2 *J109,pricing!$Q$2 *J109),0)</f>
        <v>0</v>
      </c>
      <c r="O109" s="135">
        <f t="shared" si="11"/>
        <v>0</v>
      </c>
    </row>
    <row r="110" spans="1:15" ht="24">
      <c r="A110" s="135">
        <f t="shared" si="9"/>
        <v>0</v>
      </c>
      <c r="B110" s="135">
        <f>IF(A110&gt;0,SUM(A$2:A110),0)*10</f>
        <v>0</v>
      </c>
      <c r="C110" s="135">
        <v>3381985</v>
      </c>
      <c r="D110" s="135" t="s">
        <v>248</v>
      </c>
      <c r="E110" s="136" t="s">
        <v>187</v>
      </c>
      <c r="F110" s="136" t="s">
        <v>137</v>
      </c>
      <c r="G110" s="136" t="s">
        <v>73</v>
      </c>
      <c r="H110" s="138" t="s">
        <v>130</v>
      </c>
      <c r="I110" s="140" t="s">
        <v>196</v>
      </c>
      <c r="J110" s="139">
        <f>'KMT GP End Mill Recon Form'!J40</f>
        <v>0</v>
      </c>
      <c r="K110" s="135">
        <f t="shared" si="10"/>
        <v>0</v>
      </c>
      <c r="L110" s="135">
        <f>IFERROR(ROUND((IF($Q$1="CANADA",VLOOKUP(C110&amp;"-"&amp;K110,pricing!I:K,3,FALSE),VLOOKUP(C110&amp;"-"&amp;K110,pricing!I:J,2,FALSE))*J110),2),0)</f>
        <v>0</v>
      </c>
      <c r="M110" s="135">
        <f>ROUND(L110*VLOOKUP(I110,pricing!M:N,2,FALSE),2)</f>
        <v>0</v>
      </c>
      <c r="N110" s="135">
        <f>IF('KMT GP End Mill Recon Form'!$G$6="yes",IF($Q$1="CANADA",pricing!$R$2 *J110,pricing!$Q$2 *J110),0)</f>
        <v>0</v>
      </c>
      <c r="O110" s="135">
        <f t="shared" si="11"/>
        <v>0</v>
      </c>
    </row>
    <row r="111" spans="1:15" ht="24">
      <c r="A111" s="135">
        <f t="shared" si="9"/>
        <v>0</v>
      </c>
      <c r="B111" s="135">
        <f>IF(A111&gt;0,SUM(A$2:A111),0)*10</f>
        <v>0</v>
      </c>
      <c r="C111" s="135">
        <v>3381995</v>
      </c>
      <c r="D111" s="135" t="s">
        <v>249</v>
      </c>
      <c r="E111" s="136" t="s">
        <v>187</v>
      </c>
      <c r="F111" s="136" t="s">
        <v>137</v>
      </c>
      <c r="G111" s="136" t="s">
        <v>73</v>
      </c>
      <c r="H111" s="138" t="s">
        <v>133</v>
      </c>
      <c r="I111" s="140" t="s">
        <v>196</v>
      </c>
      <c r="J111" s="139">
        <f>'KMT GP End Mill Recon Form'!K40</f>
        <v>0</v>
      </c>
      <c r="K111" s="135">
        <f t="shared" si="10"/>
        <v>0</v>
      </c>
      <c r="L111" s="135">
        <f>IFERROR(ROUND((IF($Q$1="CANADA",VLOOKUP(C111&amp;"-"&amp;K111,pricing!I:K,3,FALSE),VLOOKUP(C111&amp;"-"&amp;K111,pricing!I:J,2,FALSE))*J111),2),0)</f>
        <v>0</v>
      </c>
      <c r="M111" s="135">
        <f>ROUND(L111*VLOOKUP(I111,pricing!M:N,2,FALSE),2)</f>
        <v>0</v>
      </c>
      <c r="N111" s="135">
        <f>IF('KMT GP End Mill Recon Form'!$G$6="yes",IF($Q$1="CANADA",pricing!$R$2 *J111,pricing!$Q$2 *J111),0)</f>
        <v>0</v>
      </c>
      <c r="O111" s="135">
        <f t="shared" si="11"/>
        <v>0</v>
      </c>
    </row>
    <row r="112" spans="1:15" ht="24">
      <c r="A112" s="135">
        <f t="shared" si="9"/>
        <v>0</v>
      </c>
      <c r="B112" s="135">
        <f>IF(A112&gt;0,SUM(A$2:A112),0)*10</f>
        <v>0</v>
      </c>
      <c r="C112" s="135">
        <v>3382003</v>
      </c>
      <c r="D112" s="135" t="s">
        <v>250</v>
      </c>
      <c r="E112" s="136" t="s">
        <v>187</v>
      </c>
      <c r="F112" s="136" t="s">
        <v>137</v>
      </c>
      <c r="G112" s="136" t="s">
        <v>74</v>
      </c>
      <c r="H112" s="138" t="s">
        <v>130</v>
      </c>
      <c r="I112" s="140" t="s">
        <v>196</v>
      </c>
      <c r="J112" s="139">
        <f>'KMT GP End Mill Recon Form'!L40</f>
        <v>0</v>
      </c>
      <c r="K112" s="135">
        <f t="shared" si="10"/>
        <v>0</v>
      </c>
      <c r="L112" s="135">
        <f>IFERROR(ROUND((IF($Q$1="CANADA",VLOOKUP(C112&amp;"-"&amp;K112,pricing!I:K,3,FALSE),VLOOKUP(C112&amp;"-"&amp;K112,pricing!I:J,2,FALSE))*J112),2),0)</f>
        <v>0</v>
      </c>
      <c r="M112" s="135">
        <f>ROUND(L112*VLOOKUP(I112,pricing!M:N,2,FALSE),2)</f>
        <v>0</v>
      </c>
      <c r="N112" s="135">
        <f>IF('KMT GP End Mill Recon Form'!$G$6="yes",IF($Q$1="CANADA",pricing!$R$2 *J112,pricing!$Q$2 *J112),0)</f>
        <v>0</v>
      </c>
      <c r="O112" s="135">
        <f t="shared" si="11"/>
        <v>0</v>
      </c>
    </row>
    <row r="113" spans="1:15" ht="24">
      <c r="A113" s="135">
        <f t="shared" si="9"/>
        <v>0</v>
      </c>
      <c r="B113" s="135">
        <f>IF(A113&gt;0,SUM(A$2:A113),0)*10</f>
        <v>0</v>
      </c>
      <c r="C113" s="135">
        <v>3382010</v>
      </c>
      <c r="D113" s="135" t="s">
        <v>251</v>
      </c>
      <c r="E113" s="136" t="s">
        <v>187</v>
      </c>
      <c r="F113" s="136" t="s">
        <v>137</v>
      </c>
      <c r="G113" s="136" t="s">
        <v>74</v>
      </c>
      <c r="H113" s="138" t="s">
        <v>133</v>
      </c>
      <c r="I113" s="140" t="s">
        <v>196</v>
      </c>
      <c r="J113" s="139">
        <f>'KMT GP End Mill Recon Form'!M40</f>
        <v>0</v>
      </c>
      <c r="K113" s="135">
        <f t="shared" si="10"/>
        <v>0</v>
      </c>
      <c r="L113" s="135">
        <f>IFERROR(ROUND((IF($Q$1="CANADA",VLOOKUP(C113&amp;"-"&amp;K113,pricing!I:K,3,FALSE),VLOOKUP(C113&amp;"-"&amp;K113,pricing!I:J,2,FALSE))*J113),2),0)</f>
        <v>0</v>
      </c>
      <c r="M113" s="135">
        <f>ROUND(L113*VLOOKUP(I113,pricing!M:N,2,FALSE),2)</f>
        <v>0</v>
      </c>
      <c r="N113" s="135">
        <f>IF('KMT GP End Mill Recon Form'!$G$6="yes",IF($Q$1="CANADA",pricing!$R$2 *J113,pricing!$Q$2 *J113),0)</f>
        <v>0</v>
      </c>
      <c r="O113" s="135">
        <f t="shared" si="11"/>
        <v>0</v>
      </c>
    </row>
    <row r="114" spans="1:15" ht="24">
      <c r="A114" s="135">
        <f t="shared" si="9"/>
        <v>0</v>
      </c>
      <c r="B114" s="135">
        <f>IF(A114&gt;0,SUM(A$2:A114),0)*10</f>
        <v>0</v>
      </c>
      <c r="C114" s="135">
        <v>3381723</v>
      </c>
      <c r="D114" s="135" t="s">
        <v>252</v>
      </c>
      <c r="E114" s="136" t="s">
        <v>128</v>
      </c>
      <c r="F114" s="136" t="s">
        <v>129</v>
      </c>
      <c r="G114" s="136" t="s">
        <v>73</v>
      </c>
      <c r="H114" s="138" t="s">
        <v>130</v>
      </c>
      <c r="I114" s="137" t="s">
        <v>253</v>
      </c>
      <c r="J114" s="139">
        <f>'KMT GP End Mill Recon Form'!F14</f>
        <v>0</v>
      </c>
      <c r="K114" s="135">
        <f t="shared" si="10"/>
        <v>0</v>
      </c>
      <c r="L114" s="135">
        <f>IFERROR(ROUND((IF($Q$1="CANADA",VLOOKUP(C114&amp;"-"&amp;K114,pricing!I:K,3,FALSE),VLOOKUP(C114&amp;"-"&amp;K114,pricing!I:J,2,FALSE))*J114),2),0)</f>
        <v>0</v>
      </c>
      <c r="M114" s="135">
        <f>ROUND(L114*VLOOKUP(I114,pricing!M:N,2,FALSE),2)</f>
        <v>0</v>
      </c>
      <c r="N114" s="135">
        <f>IF('KMT GP End Mill Recon Form'!$G$6="yes",IF($Q$1="CANADA",pricing!$R$2 *J114,pricing!$Q$2 *J114),0)</f>
        <v>0</v>
      </c>
      <c r="O114" s="135">
        <f t="shared" si="11"/>
        <v>0</v>
      </c>
    </row>
    <row r="115" spans="1:15" ht="24">
      <c r="A115" s="135">
        <f t="shared" si="9"/>
        <v>0</v>
      </c>
      <c r="B115" s="135">
        <f>IF(A115&gt;0,SUM(A$2:A115),0)*10</f>
        <v>0</v>
      </c>
      <c r="C115" s="135">
        <v>3381724</v>
      </c>
      <c r="D115" s="135" t="s">
        <v>254</v>
      </c>
      <c r="E115" s="136" t="s">
        <v>128</v>
      </c>
      <c r="F115" s="136" t="s">
        <v>129</v>
      </c>
      <c r="G115" s="136" t="s">
        <v>73</v>
      </c>
      <c r="H115" s="138" t="s">
        <v>133</v>
      </c>
      <c r="I115" s="140" t="s">
        <v>253</v>
      </c>
      <c r="J115" s="139">
        <f>'KMT GP End Mill Recon Form'!G14</f>
        <v>0</v>
      </c>
      <c r="K115" s="135">
        <f t="shared" si="10"/>
        <v>0</v>
      </c>
      <c r="L115" s="135">
        <f>IFERROR(ROUND((IF($Q$1="CANADA",VLOOKUP(C115&amp;"-"&amp;K115,pricing!I:K,3,FALSE),VLOOKUP(C115&amp;"-"&amp;K115,pricing!I:J,2,FALSE))*J115),2),0)</f>
        <v>0</v>
      </c>
      <c r="M115" s="135">
        <f>ROUND(L115*VLOOKUP(I115,pricing!M:N,2,FALSE),2)</f>
        <v>0</v>
      </c>
      <c r="N115" s="135">
        <f>IF('KMT GP End Mill Recon Form'!$G$6="yes",IF($Q$1="CANADA",pricing!$R$2 *J115,pricing!$Q$2 *J115),0)</f>
        <v>0</v>
      </c>
      <c r="O115" s="135">
        <f t="shared" si="11"/>
        <v>0</v>
      </c>
    </row>
    <row r="116" spans="1:15" ht="24">
      <c r="A116" s="135">
        <f t="shared" si="9"/>
        <v>0</v>
      </c>
      <c r="B116" s="135">
        <f>IF(A116&gt;0,SUM(A$2:A116),0)*10</f>
        <v>0</v>
      </c>
      <c r="C116" s="135">
        <v>3381890</v>
      </c>
      <c r="D116" s="135" t="s">
        <v>255</v>
      </c>
      <c r="E116" s="136" t="s">
        <v>128</v>
      </c>
      <c r="F116" s="136" t="s">
        <v>129</v>
      </c>
      <c r="G116" s="136" t="s">
        <v>74</v>
      </c>
      <c r="H116" s="138" t="s">
        <v>130</v>
      </c>
      <c r="I116" s="137" t="s">
        <v>253</v>
      </c>
      <c r="J116" s="139">
        <f>'KMT GP End Mill Recon Form'!H14</f>
        <v>0</v>
      </c>
      <c r="K116" s="135">
        <f t="shared" si="10"/>
        <v>0</v>
      </c>
      <c r="L116" s="135">
        <f>IFERROR(ROUND((IF($Q$1="CANADA",VLOOKUP(C116&amp;"-"&amp;K116,pricing!I:K,3,FALSE),VLOOKUP(C116&amp;"-"&amp;K116,pricing!I:J,2,FALSE))*J116),2),0)</f>
        <v>0</v>
      </c>
      <c r="M116" s="135">
        <f>ROUND(L116*VLOOKUP(I116,pricing!M:N,2,FALSE),2)</f>
        <v>0</v>
      </c>
      <c r="N116" s="135">
        <f>IF('KMT GP End Mill Recon Form'!$G$6="yes",IF($Q$1="CANADA",pricing!$R$2 *J116,pricing!$Q$2 *J116),0)</f>
        <v>0</v>
      </c>
      <c r="O116" s="135">
        <f t="shared" si="11"/>
        <v>0</v>
      </c>
    </row>
    <row r="117" spans="1:15" ht="24">
      <c r="A117" s="135">
        <f t="shared" si="9"/>
        <v>0</v>
      </c>
      <c r="B117" s="135">
        <f>IF(A117&gt;0,SUM(A$2:A117),0)*10</f>
        <v>0</v>
      </c>
      <c r="C117" s="135">
        <v>3381954</v>
      </c>
      <c r="D117" s="135" t="s">
        <v>256</v>
      </c>
      <c r="E117" s="136" t="s">
        <v>128</v>
      </c>
      <c r="F117" s="136" t="s">
        <v>129</v>
      </c>
      <c r="G117" s="136" t="s">
        <v>74</v>
      </c>
      <c r="H117" s="138" t="s">
        <v>133</v>
      </c>
      <c r="I117" s="137" t="s">
        <v>253</v>
      </c>
      <c r="J117" s="139">
        <f>'KMT GP End Mill Recon Form'!I14</f>
        <v>0</v>
      </c>
      <c r="K117" s="135">
        <f t="shared" si="10"/>
        <v>0</v>
      </c>
      <c r="L117" s="135">
        <f>IFERROR(ROUND((IF($Q$1="CANADA",VLOOKUP(C117&amp;"-"&amp;K117,pricing!I:K,3,FALSE),VLOOKUP(C117&amp;"-"&amp;K117,pricing!I:J,2,FALSE))*J117),2),0)</f>
        <v>0</v>
      </c>
      <c r="M117" s="135">
        <f>ROUND(L117*VLOOKUP(I117,pricing!M:N,2,FALSE),2)</f>
        <v>0</v>
      </c>
      <c r="N117" s="135">
        <f>IF('KMT GP End Mill Recon Form'!$G$6="yes",IF($Q$1="CANADA",pricing!$R$2 *J117,pricing!$Q$2 *J117),0)</f>
        <v>0</v>
      </c>
      <c r="O117" s="135">
        <f t="shared" si="11"/>
        <v>0</v>
      </c>
    </row>
    <row r="118" spans="1:15" ht="24">
      <c r="A118" s="135">
        <f t="shared" si="9"/>
        <v>0</v>
      </c>
      <c r="B118" s="135">
        <f>IF(A118&gt;0,SUM(A$2:A118),0)*10</f>
        <v>0</v>
      </c>
      <c r="C118" s="135">
        <v>3381967</v>
      </c>
      <c r="D118" s="135" t="s">
        <v>257</v>
      </c>
      <c r="E118" s="136" t="s">
        <v>128</v>
      </c>
      <c r="F118" s="136" t="s">
        <v>137</v>
      </c>
      <c r="G118" s="136" t="s">
        <v>73</v>
      </c>
      <c r="H118" s="138" t="s">
        <v>130</v>
      </c>
      <c r="I118" s="137" t="s">
        <v>253</v>
      </c>
      <c r="J118" s="139">
        <f>'KMT GP End Mill Recon Form'!J14</f>
        <v>0</v>
      </c>
      <c r="K118" s="135">
        <f t="shared" si="10"/>
        <v>0</v>
      </c>
      <c r="L118" s="135">
        <f>IFERROR(ROUND((IF($Q$1="CANADA",VLOOKUP(C118&amp;"-"&amp;K118,pricing!I:K,3,FALSE),VLOOKUP(C118&amp;"-"&amp;K118,pricing!I:J,2,FALSE))*J118),2),0)</f>
        <v>0</v>
      </c>
      <c r="M118" s="135">
        <f>ROUND(L118*VLOOKUP(I118,pricing!M:N,2,FALSE),2)</f>
        <v>0</v>
      </c>
      <c r="N118" s="135">
        <f>IF('KMT GP End Mill Recon Form'!$G$6="yes",IF($Q$1="CANADA",pricing!$R$2 *J118,pricing!$Q$2 *J118),0)</f>
        <v>0</v>
      </c>
      <c r="O118" s="135">
        <f t="shared" si="11"/>
        <v>0</v>
      </c>
    </row>
    <row r="119" spans="1:15" ht="24">
      <c r="A119" s="135">
        <f t="shared" si="9"/>
        <v>0</v>
      </c>
      <c r="B119" s="135">
        <f>IF(A119&gt;0,SUM(A$2:A119),0)*10</f>
        <v>0</v>
      </c>
      <c r="C119" s="135">
        <v>3381987</v>
      </c>
      <c r="D119" s="135" t="s">
        <v>258</v>
      </c>
      <c r="E119" s="136" t="s">
        <v>128</v>
      </c>
      <c r="F119" s="136" t="s">
        <v>137</v>
      </c>
      <c r="G119" s="136" t="s">
        <v>73</v>
      </c>
      <c r="H119" s="138" t="s">
        <v>133</v>
      </c>
      <c r="I119" s="137" t="s">
        <v>253</v>
      </c>
      <c r="J119" s="139">
        <f>'KMT GP End Mill Recon Form'!K14</f>
        <v>0</v>
      </c>
      <c r="K119" s="135">
        <f t="shared" si="10"/>
        <v>0</v>
      </c>
      <c r="L119" s="135">
        <f>IFERROR(ROUND((IF($Q$1="CANADA",VLOOKUP(C119&amp;"-"&amp;K119,pricing!I:K,3,FALSE),VLOOKUP(C119&amp;"-"&amp;K119,pricing!I:J,2,FALSE))*J119),2),0)</f>
        <v>0</v>
      </c>
      <c r="M119" s="135">
        <f>ROUND(L119*VLOOKUP(I119,pricing!M:N,2,FALSE),2)</f>
        <v>0</v>
      </c>
      <c r="N119" s="135">
        <f>IF('KMT GP End Mill Recon Form'!$G$6="yes",IF($Q$1="CANADA",pricing!$R$2 *J119,pricing!$Q$2 *J119),0)</f>
        <v>0</v>
      </c>
      <c r="O119" s="135">
        <f t="shared" si="11"/>
        <v>0</v>
      </c>
    </row>
    <row r="120" spans="1:15" ht="24">
      <c r="A120" s="135">
        <f t="shared" si="9"/>
        <v>0</v>
      </c>
      <c r="B120" s="135">
        <f>IF(A120&gt;0,SUM(A$2:A120),0)*10</f>
        <v>0</v>
      </c>
      <c r="C120" s="135">
        <v>3381996</v>
      </c>
      <c r="D120" s="135" t="s">
        <v>259</v>
      </c>
      <c r="E120" s="136" t="s">
        <v>128</v>
      </c>
      <c r="F120" s="136" t="s">
        <v>137</v>
      </c>
      <c r="G120" s="136" t="s">
        <v>74</v>
      </c>
      <c r="H120" s="138" t="s">
        <v>130</v>
      </c>
      <c r="I120" s="137" t="s">
        <v>253</v>
      </c>
      <c r="J120" s="139">
        <f>'KMT GP End Mill Recon Form'!L14</f>
        <v>0</v>
      </c>
      <c r="K120" s="135">
        <f t="shared" si="10"/>
        <v>0</v>
      </c>
      <c r="L120" s="135">
        <f>IFERROR(ROUND((IF($Q$1="CANADA",VLOOKUP(C120&amp;"-"&amp;K120,pricing!I:K,3,FALSE),VLOOKUP(C120&amp;"-"&amp;K120,pricing!I:J,2,FALSE))*J120),2),0)</f>
        <v>0</v>
      </c>
      <c r="M120" s="135">
        <f>ROUND(L120*VLOOKUP(I120,pricing!M:N,2,FALSE),2)</f>
        <v>0</v>
      </c>
      <c r="N120" s="135">
        <f>IF('KMT GP End Mill Recon Form'!$G$6="yes",IF($Q$1="CANADA",pricing!$R$2 *J120,pricing!$Q$2 *J120),0)</f>
        <v>0</v>
      </c>
      <c r="O120" s="135">
        <f t="shared" si="11"/>
        <v>0</v>
      </c>
    </row>
    <row r="121" spans="1:15" ht="24">
      <c r="A121" s="135">
        <f t="shared" si="9"/>
        <v>0</v>
      </c>
      <c r="B121" s="135">
        <f>IF(A121&gt;0,SUM(A$2:A121),0)*10</f>
        <v>0</v>
      </c>
      <c r="C121" s="135">
        <v>3382004</v>
      </c>
      <c r="D121" s="135" t="s">
        <v>260</v>
      </c>
      <c r="E121" s="136" t="s">
        <v>128</v>
      </c>
      <c r="F121" s="136" t="s">
        <v>137</v>
      </c>
      <c r="G121" s="136" t="s">
        <v>74</v>
      </c>
      <c r="H121" s="138" t="s">
        <v>133</v>
      </c>
      <c r="I121" s="137" t="s">
        <v>253</v>
      </c>
      <c r="J121" s="139">
        <f>'KMT GP End Mill Recon Form'!M14</f>
        <v>0</v>
      </c>
      <c r="K121" s="135">
        <f t="shared" si="10"/>
        <v>0</v>
      </c>
      <c r="L121" s="135">
        <f>IFERROR(ROUND((IF($Q$1="CANADA",VLOOKUP(C121&amp;"-"&amp;K121,pricing!I:K,3,FALSE),VLOOKUP(C121&amp;"-"&amp;K121,pricing!I:J,2,FALSE))*J121),2),0)</f>
        <v>0</v>
      </c>
      <c r="M121" s="135">
        <f>ROUND(L121*VLOOKUP(I121,pricing!M:N,2,FALSE),2)</f>
        <v>0</v>
      </c>
      <c r="N121" s="135">
        <f>IF('KMT GP End Mill Recon Form'!$G$6="yes",IF($Q$1="CANADA",pricing!$R$2 *J121,pricing!$Q$2 *J121),0)</f>
        <v>0</v>
      </c>
      <c r="O121" s="135">
        <f t="shared" si="11"/>
        <v>0</v>
      </c>
    </row>
    <row r="122" spans="1:15" ht="24">
      <c r="A122" s="135">
        <f t="shared" si="9"/>
        <v>0</v>
      </c>
      <c r="B122" s="135">
        <f>IF(A122&gt;0,SUM(A$2:A122),0)*10</f>
        <v>0</v>
      </c>
      <c r="C122" s="135">
        <v>3381725</v>
      </c>
      <c r="D122" s="135" t="s">
        <v>261</v>
      </c>
      <c r="E122" s="136" t="s">
        <v>142</v>
      </c>
      <c r="F122" s="136" t="s">
        <v>129</v>
      </c>
      <c r="G122" s="136" t="s">
        <v>73</v>
      </c>
      <c r="H122" s="138" t="s">
        <v>130</v>
      </c>
      <c r="I122" s="137" t="s">
        <v>253</v>
      </c>
      <c r="J122" s="139">
        <f>'KMT GP End Mill Recon Form'!F18</f>
        <v>0</v>
      </c>
      <c r="K122" s="135">
        <f t="shared" si="10"/>
        <v>0</v>
      </c>
      <c r="L122" s="135">
        <f>IFERROR(ROUND((IF($Q$1="CANADA",VLOOKUP(C122&amp;"-"&amp;K122,pricing!I:K,3,FALSE),VLOOKUP(C122&amp;"-"&amp;K122,pricing!I:J,2,FALSE))*J122),2),0)</f>
        <v>0</v>
      </c>
      <c r="M122" s="135">
        <f>ROUND(L122*VLOOKUP(I122,pricing!M:N,2,FALSE),2)</f>
        <v>0</v>
      </c>
      <c r="N122" s="135">
        <f>IF('KMT GP End Mill Recon Form'!$G$6="yes",IF($Q$1="CANADA",pricing!$R$2 *J122,pricing!$Q$2 *J122),0)</f>
        <v>0</v>
      </c>
      <c r="O122" s="135">
        <f t="shared" si="11"/>
        <v>0</v>
      </c>
    </row>
    <row r="123" spans="1:15" ht="24">
      <c r="A123" s="135">
        <f t="shared" si="9"/>
        <v>0</v>
      </c>
      <c r="B123" s="135">
        <f>IF(A123&gt;0,SUM(A$2:A123),0)*10</f>
        <v>0</v>
      </c>
      <c r="C123" s="135">
        <v>3381883</v>
      </c>
      <c r="D123" s="135" t="s">
        <v>262</v>
      </c>
      <c r="E123" s="136" t="s">
        <v>142</v>
      </c>
      <c r="F123" s="136" t="s">
        <v>129</v>
      </c>
      <c r="G123" s="136" t="s">
        <v>73</v>
      </c>
      <c r="H123" s="138" t="s">
        <v>133</v>
      </c>
      <c r="I123" s="140" t="s">
        <v>253</v>
      </c>
      <c r="J123" s="139">
        <f>'KMT GP End Mill Recon Form'!G18</f>
        <v>0</v>
      </c>
      <c r="K123" s="135">
        <f t="shared" si="10"/>
        <v>0</v>
      </c>
      <c r="L123" s="135">
        <f>IFERROR(ROUND((IF($Q$1="CANADA",VLOOKUP(C123&amp;"-"&amp;K123,pricing!I:K,3,FALSE),VLOOKUP(C123&amp;"-"&amp;K123,pricing!I:J,2,FALSE))*J123),2),0)</f>
        <v>0</v>
      </c>
      <c r="M123" s="135">
        <f>ROUND(L123*VLOOKUP(I123,pricing!M:N,2,FALSE),2)</f>
        <v>0</v>
      </c>
      <c r="N123" s="135">
        <f>IF('KMT GP End Mill Recon Form'!$G$6="yes",IF($Q$1="CANADA",pricing!$R$2 *J123,pricing!$Q$2 *J123),0)</f>
        <v>0</v>
      </c>
      <c r="O123" s="135">
        <f t="shared" si="11"/>
        <v>0</v>
      </c>
    </row>
    <row r="124" spans="1:15" ht="24">
      <c r="A124" s="135">
        <f t="shared" si="9"/>
        <v>0</v>
      </c>
      <c r="B124" s="135">
        <f>IF(A124&gt;0,SUM(A$2:A124),0)*10</f>
        <v>0</v>
      </c>
      <c r="C124" s="135">
        <v>3381903</v>
      </c>
      <c r="D124" s="135" t="s">
        <v>263</v>
      </c>
      <c r="E124" s="136" t="s">
        <v>142</v>
      </c>
      <c r="F124" s="136" t="s">
        <v>129</v>
      </c>
      <c r="G124" s="136" t="s">
        <v>74</v>
      </c>
      <c r="H124" s="138" t="s">
        <v>130</v>
      </c>
      <c r="I124" s="137" t="s">
        <v>253</v>
      </c>
      <c r="J124" s="139">
        <f>'KMT GP End Mill Recon Form'!H18</f>
        <v>0</v>
      </c>
      <c r="K124" s="135">
        <f t="shared" si="10"/>
        <v>0</v>
      </c>
      <c r="L124" s="135">
        <f>IFERROR(ROUND((IF($Q$1="CANADA",VLOOKUP(C124&amp;"-"&amp;K124,pricing!I:K,3,FALSE),VLOOKUP(C124&amp;"-"&amp;K124,pricing!I:J,2,FALSE))*J124),2),0)</f>
        <v>0</v>
      </c>
      <c r="M124" s="135">
        <f>ROUND(L124*VLOOKUP(I124,pricing!M:N,2,FALSE),2)</f>
        <v>0</v>
      </c>
      <c r="N124" s="135">
        <f>IF('KMT GP End Mill Recon Form'!$G$6="yes",IF($Q$1="CANADA",pricing!$R$2 *J124,pricing!$Q$2 *J124),0)</f>
        <v>0</v>
      </c>
      <c r="O124" s="135">
        <f t="shared" si="11"/>
        <v>0</v>
      </c>
    </row>
    <row r="125" spans="1:15" ht="24">
      <c r="A125" s="135">
        <f t="shared" si="9"/>
        <v>0</v>
      </c>
      <c r="B125" s="135">
        <f>IF(A125&gt;0,SUM(A$2:A125),0)*10</f>
        <v>0</v>
      </c>
      <c r="C125" s="135">
        <v>3381957</v>
      </c>
      <c r="D125" s="135" t="s">
        <v>264</v>
      </c>
      <c r="E125" s="136" t="s">
        <v>142</v>
      </c>
      <c r="F125" s="136" t="s">
        <v>129</v>
      </c>
      <c r="G125" s="136" t="s">
        <v>74</v>
      </c>
      <c r="H125" s="138" t="s">
        <v>133</v>
      </c>
      <c r="I125" s="137" t="s">
        <v>253</v>
      </c>
      <c r="J125" s="139">
        <f>'KMT GP End Mill Recon Form'!I18</f>
        <v>0</v>
      </c>
      <c r="K125" s="135">
        <f t="shared" si="10"/>
        <v>0</v>
      </c>
      <c r="L125" s="135">
        <f>IFERROR(ROUND((IF($Q$1="CANADA",VLOOKUP(C125&amp;"-"&amp;K125,pricing!I:K,3,FALSE),VLOOKUP(C125&amp;"-"&amp;K125,pricing!I:J,2,FALSE))*J125),2),0)</f>
        <v>0</v>
      </c>
      <c r="M125" s="135">
        <f>ROUND(L125*VLOOKUP(I125,pricing!M:N,2,FALSE),2)</f>
        <v>0</v>
      </c>
      <c r="N125" s="135">
        <f>IF('KMT GP End Mill Recon Form'!$G$6="yes",IF($Q$1="CANADA",pricing!$R$2 *J125,pricing!$Q$2 *J125),0)</f>
        <v>0</v>
      </c>
      <c r="O125" s="135">
        <f t="shared" si="11"/>
        <v>0</v>
      </c>
    </row>
    <row r="126" spans="1:15" ht="24">
      <c r="A126" s="135">
        <f t="shared" si="9"/>
        <v>0</v>
      </c>
      <c r="B126" s="135">
        <f>IF(A126&gt;0,SUM(A$2:A126),0)*10</f>
        <v>0</v>
      </c>
      <c r="C126" s="135">
        <v>3381968</v>
      </c>
      <c r="D126" s="135" t="s">
        <v>265</v>
      </c>
      <c r="E126" s="136" t="s">
        <v>142</v>
      </c>
      <c r="F126" s="136" t="s">
        <v>137</v>
      </c>
      <c r="G126" s="136" t="s">
        <v>73</v>
      </c>
      <c r="H126" s="138" t="s">
        <v>130</v>
      </c>
      <c r="I126" s="137" t="s">
        <v>253</v>
      </c>
      <c r="J126" s="139">
        <f>'KMT GP End Mill Recon Form'!J18</f>
        <v>0</v>
      </c>
      <c r="K126" s="135">
        <f t="shared" si="10"/>
        <v>0</v>
      </c>
      <c r="L126" s="135">
        <f>IFERROR(ROUND((IF($Q$1="CANADA",VLOOKUP(C126&amp;"-"&amp;K126,pricing!I:K,3,FALSE),VLOOKUP(C126&amp;"-"&amp;K126,pricing!I:J,2,FALSE))*J126),2),0)</f>
        <v>0</v>
      </c>
      <c r="M126" s="135">
        <f>ROUND(L126*VLOOKUP(I126,pricing!M:N,2,FALSE),2)</f>
        <v>0</v>
      </c>
      <c r="N126" s="135">
        <f>IF('KMT GP End Mill Recon Form'!$G$6="yes",IF($Q$1="CANADA",pricing!$R$2 *J126,pricing!$Q$2 *J126),0)</f>
        <v>0</v>
      </c>
      <c r="O126" s="135">
        <f t="shared" si="11"/>
        <v>0</v>
      </c>
    </row>
    <row r="127" spans="1:15" ht="24">
      <c r="A127" s="135">
        <f t="shared" si="9"/>
        <v>0</v>
      </c>
      <c r="B127" s="135">
        <f>IF(A127&gt;0,SUM(A$2:A127),0)*10</f>
        <v>0</v>
      </c>
      <c r="C127" s="135">
        <v>3381989</v>
      </c>
      <c r="D127" s="135" t="s">
        <v>266</v>
      </c>
      <c r="E127" s="136" t="s">
        <v>142</v>
      </c>
      <c r="F127" s="136" t="s">
        <v>137</v>
      </c>
      <c r="G127" s="136" t="s">
        <v>73</v>
      </c>
      <c r="H127" s="138" t="s">
        <v>133</v>
      </c>
      <c r="I127" s="137" t="s">
        <v>253</v>
      </c>
      <c r="J127" s="139">
        <f>'KMT GP End Mill Recon Form'!K18</f>
        <v>0</v>
      </c>
      <c r="K127" s="135">
        <f t="shared" si="10"/>
        <v>0</v>
      </c>
      <c r="L127" s="135">
        <f>IFERROR(ROUND((IF($Q$1="CANADA",VLOOKUP(C127&amp;"-"&amp;K127,pricing!I:K,3,FALSE),VLOOKUP(C127&amp;"-"&amp;K127,pricing!I:J,2,FALSE))*J127),2),0)</f>
        <v>0</v>
      </c>
      <c r="M127" s="135">
        <f>ROUND(L127*VLOOKUP(I127,pricing!M:N,2,FALSE),2)</f>
        <v>0</v>
      </c>
      <c r="N127" s="135">
        <f>IF('KMT GP End Mill Recon Form'!$G$6="yes",IF($Q$1="CANADA",pricing!$R$2 *J127,pricing!$Q$2 *J127),0)</f>
        <v>0</v>
      </c>
      <c r="O127" s="135">
        <f t="shared" si="11"/>
        <v>0</v>
      </c>
    </row>
    <row r="128" spans="1:15" ht="24">
      <c r="A128" s="135">
        <f t="shared" si="9"/>
        <v>0</v>
      </c>
      <c r="B128" s="135">
        <f>IF(A128&gt;0,SUM(A$2:A128),0)*10</f>
        <v>0</v>
      </c>
      <c r="C128" s="135">
        <v>3381997</v>
      </c>
      <c r="D128" s="135" t="s">
        <v>267</v>
      </c>
      <c r="E128" s="136" t="s">
        <v>142</v>
      </c>
      <c r="F128" s="136" t="s">
        <v>137</v>
      </c>
      <c r="G128" s="136" t="s">
        <v>74</v>
      </c>
      <c r="H128" s="138" t="s">
        <v>130</v>
      </c>
      <c r="I128" s="137" t="s">
        <v>253</v>
      </c>
      <c r="J128" s="139">
        <f>'KMT GP End Mill Recon Form'!L18</f>
        <v>0</v>
      </c>
      <c r="K128" s="135">
        <f t="shared" si="10"/>
        <v>0</v>
      </c>
      <c r="L128" s="135">
        <f>IFERROR(ROUND((IF($Q$1="CANADA",VLOOKUP(C128&amp;"-"&amp;K128,pricing!I:K,3,FALSE),VLOOKUP(C128&amp;"-"&amp;K128,pricing!I:J,2,FALSE))*J128),2),0)</f>
        <v>0</v>
      </c>
      <c r="M128" s="135">
        <f>ROUND(L128*VLOOKUP(I128,pricing!M:N,2,FALSE),2)</f>
        <v>0</v>
      </c>
      <c r="N128" s="135">
        <f>IF('KMT GP End Mill Recon Form'!$G$6="yes",IF($Q$1="CANADA",pricing!$R$2 *J128,pricing!$Q$2 *J128),0)</f>
        <v>0</v>
      </c>
      <c r="O128" s="135">
        <f t="shared" si="11"/>
        <v>0</v>
      </c>
    </row>
    <row r="129" spans="1:15" ht="24">
      <c r="A129" s="135">
        <f t="shared" si="9"/>
        <v>0</v>
      </c>
      <c r="B129" s="135">
        <f>IF(A129&gt;0,SUM(A$2:A129),0)*10</f>
        <v>0</v>
      </c>
      <c r="C129" s="135">
        <v>3382005</v>
      </c>
      <c r="D129" s="135" t="s">
        <v>268</v>
      </c>
      <c r="E129" s="136" t="s">
        <v>142</v>
      </c>
      <c r="F129" s="136" t="s">
        <v>137</v>
      </c>
      <c r="G129" s="136" t="s">
        <v>74</v>
      </c>
      <c r="H129" s="138" t="s">
        <v>133</v>
      </c>
      <c r="I129" s="137" t="s">
        <v>253</v>
      </c>
      <c r="J129" s="139">
        <f>'KMT GP End Mill Recon Form'!M18</f>
        <v>0</v>
      </c>
      <c r="K129" s="135">
        <f t="shared" si="10"/>
        <v>0</v>
      </c>
      <c r="L129" s="135">
        <f>IFERROR(ROUND((IF($Q$1="CANADA",VLOOKUP(C129&amp;"-"&amp;K129,pricing!I:K,3,FALSE),VLOOKUP(C129&amp;"-"&amp;K129,pricing!I:J,2,FALSE))*J129),2),0)</f>
        <v>0</v>
      </c>
      <c r="M129" s="135">
        <f>ROUND(L129*VLOOKUP(I129,pricing!M:N,2,FALSE),2)</f>
        <v>0</v>
      </c>
      <c r="N129" s="135">
        <f>IF('KMT GP End Mill Recon Form'!$G$6="yes",IF($Q$1="CANADA",pricing!$R$2 *J129,pricing!$Q$2 *J129),0)</f>
        <v>0</v>
      </c>
      <c r="O129" s="135">
        <f t="shared" si="11"/>
        <v>0</v>
      </c>
    </row>
    <row r="130" spans="1:15" ht="24">
      <c r="A130" s="135">
        <f t="shared" ref="A130:A161" si="12">IF(O130&gt;0,1,0)</f>
        <v>0</v>
      </c>
      <c r="B130" s="135">
        <f>IF(A130&gt;0,SUM(A$2:A130),0)*10</f>
        <v>0</v>
      </c>
      <c r="C130" s="135">
        <v>3381726</v>
      </c>
      <c r="D130" s="135" t="s">
        <v>269</v>
      </c>
      <c r="E130" s="136" t="s">
        <v>151</v>
      </c>
      <c r="F130" s="136" t="s">
        <v>129</v>
      </c>
      <c r="G130" s="136" t="s">
        <v>73</v>
      </c>
      <c r="H130" s="138" t="s">
        <v>130</v>
      </c>
      <c r="I130" s="137" t="s">
        <v>253</v>
      </c>
      <c r="J130" s="139">
        <f>'KMT GP End Mill Recon Form'!F22</f>
        <v>0</v>
      </c>
      <c r="K130" s="135">
        <f t="shared" ref="K130:K161" si="13">IF(J130&gt;=100,100,IF(J130&gt;=75,75,IF(J130&gt;=50,50,IF(J130&gt;=25,25,IF(J130&gt;=5,5,IF(J130&gt;=1,1,0))))))</f>
        <v>0</v>
      </c>
      <c r="L130" s="135">
        <f>IFERROR(ROUND((IF($Q$1="CANADA",VLOOKUP(C130&amp;"-"&amp;K130,pricing!I:K,3,FALSE),VLOOKUP(C130&amp;"-"&amp;K130,pricing!I:J,2,FALSE))*J130),2),0)</f>
        <v>0</v>
      </c>
      <c r="M130" s="135">
        <f>ROUND(L130*VLOOKUP(I130,pricing!M:N,2,FALSE),2)</f>
        <v>0</v>
      </c>
      <c r="N130" s="135">
        <f>IF('KMT GP End Mill Recon Form'!$G$6="yes",IF($Q$1="CANADA",pricing!$R$2 *J130,pricing!$Q$2 *J130),0)</f>
        <v>0</v>
      </c>
      <c r="O130" s="135">
        <f t="shared" ref="O130:O161" si="14">M130+N130</f>
        <v>0</v>
      </c>
    </row>
    <row r="131" spans="1:15" ht="24">
      <c r="A131" s="135">
        <f t="shared" si="12"/>
        <v>0</v>
      </c>
      <c r="B131" s="135">
        <f>IF(A131&gt;0,SUM(A$2:A131),0)*10</f>
        <v>0</v>
      </c>
      <c r="C131" s="135">
        <v>3381884</v>
      </c>
      <c r="D131" s="135" t="s">
        <v>270</v>
      </c>
      <c r="E131" s="136" t="s">
        <v>151</v>
      </c>
      <c r="F131" s="136" t="s">
        <v>129</v>
      </c>
      <c r="G131" s="136" t="s">
        <v>73</v>
      </c>
      <c r="H131" s="138" t="s">
        <v>133</v>
      </c>
      <c r="I131" s="140" t="s">
        <v>253</v>
      </c>
      <c r="J131" s="139">
        <f>'KMT GP End Mill Recon Form'!G22</f>
        <v>0</v>
      </c>
      <c r="K131" s="135">
        <f t="shared" si="13"/>
        <v>0</v>
      </c>
      <c r="L131" s="135">
        <f>IFERROR(ROUND((IF($Q$1="CANADA",VLOOKUP(C131&amp;"-"&amp;K131,pricing!I:K,3,FALSE),VLOOKUP(C131&amp;"-"&amp;K131,pricing!I:J,2,FALSE))*J131),2),0)</f>
        <v>0</v>
      </c>
      <c r="M131" s="135">
        <f>ROUND(L131*VLOOKUP(I131,pricing!M:N,2,FALSE),2)</f>
        <v>0</v>
      </c>
      <c r="N131" s="135">
        <f>IF('KMT GP End Mill Recon Form'!$G$6="yes",IF($Q$1="CANADA",pricing!$R$2 *J131,pricing!$Q$2 *J131),0)</f>
        <v>0</v>
      </c>
      <c r="O131" s="135">
        <f t="shared" si="14"/>
        <v>0</v>
      </c>
    </row>
    <row r="132" spans="1:15" ht="24">
      <c r="A132" s="135">
        <f t="shared" si="12"/>
        <v>0</v>
      </c>
      <c r="B132" s="135">
        <f>IF(A132&gt;0,SUM(A$2:A132),0)*10</f>
        <v>0</v>
      </c>
      <c r="C132" s="135">
        <v>3381904</v>
      </c>
      <c r="D132" s="135" t="s">
        <v>271</v>
      </c>
      <c r="E132" s="136" t="s">
        <v>151</v>
      </c>
      <c r="F132" s="136" t="s">
        <v>129</v>
      </c>
      <c r="G132" s="136" t="s">
        <v>74</v>
      </c>
      <c r="H132" s="138" t="s">
        <v>130</v>
      </c>
      <c r="I132" s="137" t="s">
        <v>253</v>
      </c>
      <c r="J132" s="139">
        <f>'KMT GP End Mill Recon Form'!H22</f>
        <v>0</v>
      </c>
      <c r="K132" s="135">
        <f t="shared" si="13"/>
        <v>0</v>
      </c>
      <c r="L132" s="135">
        <f>IFERROR(ROUND((IF($Q$1="CANADA",VLOOKUP(C132&amp;"-"&amp;K132,pricing!I:K,3,FALSE),VLOOKUP(C132&amp;"-"&amp;K132,pricing!I:J,2,FALSE))*J132),2),0)</f>
        <v>0</v>
      </c>
      <c r="M132" s="135">
        <f>ROUND(L132*VLOOKUP(I132,pricing!M:N,2,FALSE),2)</f>
        <v>0</v>
      </c>
      <c r="N132" s="135">
        <f>IF('KMT GP End Mill Recon Form'!$G$6="yes",IF($Q$1="CANADA",pricing!$R$2 *J132,pricing!$Q$2 *J132),0)</f>
        <v>0</v>
      </c>
      <c r="O132" s="135">
        <f t="shared" si="14"/>
        <v>0</v>
      </c>
    </row>
    <row r="133" spans="1:15" ht="24">
      <c r="A133" s="135">
        <f t="shared" si="12"/>
        <v>0</v>
      </c>
      <c r="B133" s="135">
        <f>IF(A133&gt;0,SUM(A$2:A133),0)*10</f>
        <v>0</v>
      </c>
      <c r="C133" s="135">
        <v>3381958</v>
      </c>
      <c r="D133" s="135" t="s">
        <v>272</v>
      </c>
      <c r="E133" s="136" t="s">
        <v>151</v>
      </c>
      <c r="F133" s="136" t="s">
        <v>129</v>
      </c>
      <c r="G133" s="136" t="s">
        <v>74</v>
      </c>
      <c r="H133" s="138" t="s">
        <v>133</v>
      </c>
      <c r="I133" s="137" t="s">
        <v>253</v>
      </c>
      <c r="J133" s="139">
        <f>'KMT GP End Mill Recon Form'!I22</f>
        <v>0</v>
      </c>
      <c r="K133" s="135">
        <f t="shared" si="13"/>
        <v>0</v>
      </c>
      <c r="L133" s="135">
        <f>IFERROR(ROUND((IF($Q$1="CANADA",VLOOKUP(C133&amp;"-"&amp;K133,pricing!I:K,3,FALSE),VLOOKUP(C133&amp;"-"&amp;K133,pricing!I:J,2,FALSE))*J133),2),0)</f>
        <v>0</v>
      </c>
      <c r="M133" s="135">
        <f>ROUND(L133*VLOOKUP(I133,pricing!M:N,2,FALSE),2)</f>
        <v>0</v>
      </c>
      <c r="N133" s="135">
        <f>IF('KMT GP End Mill Recon Form'!$G$6="yes",IF($Q$1="CANADA",pricing!$R$2 *J133,pricing!$Q$2 *J133),0)</f>
        <v>0</v>
      </c>
      <c r="O133" s="135">
        <f t="shared" si="14"/>
        <v>0</v>
      </c>
    </row>
    <row r="134" spans="1:15" ht="24">
      <c r="A134" s="135">
        <f t="shared" si="12"/>
        <v>0</v>
      </c>
      <c r="B134" s="135">
        <f>IF(A134&gt;0,SUM(A$2:A134),0)*10</f>
        <v>0</v>
      </c>
      <c r="C134" s="135">
        <v>3381970</v>
      </c>
      <c r="D134" s="135" t="s">
        <v>273</v>
      </c>
      <c r="E134" s="136" t="s">
        <v>151</v>
      </c>
      <c r="F134" s="136" t="s">
        <v>137</v>
      </c>
      <c r="G134" s="136" t="s">
        <v>73</v>
      </c>
      <c r="H134" s="138" t="s">
        <v>130</v>
      </c>
      <c r="I134" s="137" t="s">
        <v>253</v>
      </c>
      <c r="J134" s="139">
        <f>'KMT GP End Mill Recon Form'!J22</f>
        <v>0</v>
      </c>
      <c r="K134" s="135">
        <f t="shared" si="13"/>
        <v>0</v>
      </c>
      <c r="L134" s="135">
        <f>IFERROR(ROUND((IF($Q$1="CANADA",VLOOKUP(C134&amp;"-"&amp;K134,pricing!I:K,3,FALSE),VLOOKUP(C134&amp;"-"&amp;K134,pricing!I:J,2,FALSE))*J134),2),0)</f>
        <v>0</v>
      </c>
      <c r="M134" s="135">
        <f>ROUND(L134*VLOOKUP(I134,pricing!M:N,2,FALSE),2)</f>
        <v>0</v>
      </c>
      <c r="N134" s="135">
        <f>IF('KMT GP End Mill Recon Form'!$G$6="yes",IF($Q$1="CANADA",pricing!$R$2 *J134,pricing!$Q$2 *J134),0)</f>
        <v>0</v>
      </c>
      <c r="O134" s="135">
        <f t="shared" si="14"/>
        <v>0</v>
      </c>
    </row>
    <row r="135" spans="1:15" ht="24">
      <c r="A135" s="135">
        <f t="shared" si="12"/>
        <v>0</v>
      </c>
      <c r="B135" s="135">
        <f>IF(A135&gt;0,SUM(A$2:A135),0)*10</f>
        <v>0</v>
      </c>
      <c r="C135" s="135">
        <v>3381990</v>
      </c>
      <c r="D135" s="135" t="s">
        <v>274</v>
      </c>
      <c r="E135" s="136" t="s">
        <v>151</v>
      </c>
      <c r="F135" s="136" t="s">
        <v>137</v>
      </c>
      <c r="G135" s="136" t="s">
        <v>73</v>
      </c>
      <c r="H135" s="138" t="s">
        <v>133</v>
      </c>
      <c r="I135" s="137" t="s">
        <v>253</v>
      </c>
      <c r="J135" s="139">
        <f>'KMT GP End Mill Recon Form'!K22</f>
        <v>0</v>
      </c>
      <c r="K135" s="135">
        <f t="shared" si="13"/>
        <v>0</v>
      </c>
      <c r="L135" s="135">
        <f>IFERROR(ROUND((IF($Q$1="CANADA",VLOOKUP(C135&amp;"-"&amp;K135,pricing!I:K,3,FALSE),VLOOKUP(C135&amp;"-"&amp;K135,pricing!I:J,2,FALSE))*J135),2),0)</f>
        <v>0</v>
      </c>
      <c r="M135" s="135">
        <f>ROUND(L135*VLOOKUP(I135,pricing!M:N,2,FALSE),2)</f>
        <v>0</v>
      </c>
      <c r="N135" s="135">
        <f>IF('KMT GP End Mill Recon Form'!$G$6="yes",IF($Q$1="CANADA",pricing!$R$2 *J135,pricing!$Q$2 *J135),0)</f>
        <v>0</v>
      </c>
      <c r="O135" s="135">
        <f t="shared" si="14"/>
        <v>0</v>
      </c>
    </row>
    <row r="136" spans="1:15" ht="24">
      <c r="A136" s="135">
        <f t="shared" si="12"/>
        <v>0</v>
      </c>
      <c r="B136" s="135">
        <f>IF(A136&gt;0,SUM(A$2:A136),0)*10</f>
        <v>0</v>
      </c>
      <c r="C136" s="135">
        <v>3381998</v>
      </c>
      <c r="D136" s="135" t="s">
        <v>275</v>
      </c>
      <c r="E136" s="136" t="s">
        <v>151</v>
      </c>
      <c r="F136" s="136" t="s">
        <v>137</v>
      </c>
      <c r="G136" s="136" t="s">
        <v>74</v>
      </c>
      <c r="H136" s="138" t="s">
        <v>130</v>
      </c>
      <c r="I136" s="137" t="s">
        <v>253</v>
      </c>
      <c r="J136" s="139">
        <f>'KMT GP End Mill Recon Form'!L22</f>
        <v>0</v>
      </c>
      <c r="K136" s="135">
        <f t="shared" si="13"/>
        <v>0</v>
      </c>
      <c r="L136" s="135">
        <f>IFERROR(ROUND((IF($Q$1="CANADA",VLOOKUP(C136&amp;"-"&amp;K136,pricing!I:K,3,FALSE),VLOOKUP(C136&amp;"-"&amp;K136,pricing!I:J,2,FALSE))*J136),2),0)</f>
        <v>0</v>
      </c>
      <c r="M136" s="135">
        <f>ROUND(L136*VLOOKUP(I136,pricing!M:N,2,FALSE),2)</f>
        <v>0</v>
      </c>
      <c r="N136" s="135">
        <f>IF('KMT GP End Mill Recon Form'!$G$6="yes",IF($Q$1="CANADA",pricing!$R$2 *J136,pricing!$Q$2 *J136),0)</f>
        <v>0</v>
      </c>
      <c r="O136" s="135">
        <f t="shared" si="14"/>
        <v>0</v>
      </c>
    </row>
    <row r="137" spans="1:15" ht="24">
      <c r="A137" s="135">
        <f t="shared" si="12"/>
        <v>0</v>
      </c>
      <c r="B137" s="135">
        <f>IF(A137&gt;0,SUM(A$2:A137),0)*10</f>
        <v>0</v>
      </c>
      <c r="C137" s="135">
        <v>3382006</v>
      </c>
      <c r="D137" s="135" t="s">
        <v>276</v>
      </c>
      <c r="E137" s="136" t="s">
        <v>151</v>
      </c>
      <c r="F137" s="136" t="s">
        <v>137</v>
      </c>
      <c r="G137" s="136" t="s">
        <v>74</v>
      </c>
      <c r="H137" s="138" t="s">
        <v>133</v>
      </c>
      <c r="I137" s="137" t="s">
        <v>253</v>
      </c>
      <c r="J137" s="139">
        <f>'KMT GP End Mill Recon Form'!M22</f>
        <v>0</v>
      </c>
      <c r="K137" s="135">
        <f t="shared" si="13"/>
        <v>0</v>
      </c>
      <c r="L137" s="135">
        <f>IFERROR(ROUND((IF($Q$1="CANADA",VLOOKUP(C137&amp;"-"&amp;K137,pricing!I:K,3,FALSE),VLOOKUP(C137&amp;"-"&amp;K137,pricing!I:J,2,FALSE))*J137),2),0)</f>
        <v>0</v>
      </c>
      <c r="M137" s="135">
        <f>ROUND(L137*VLOOKUP(I137,pricing!M:N,2,FALSE),2)</f>
        <v>0</v>
      </c>
      <c r="N137" s="135">
        <f>IF('KMT GP End Mill Recon Form'!$G$6="yes",IF($Q$1="CANADA",pricing!$R$2 *J137,pricing!$Q$2 *J137),0)</f>
        <v>0</v>
      </c>
      <c r="O137" s="135">
        <f t="shared" si="14"/>
        <v>0</v>
      </c>
    </row>
    <row r="138" spans="1:15" ht="36">
      <c r="A138" s="135">
        <f t="shared" si="12"/>
        <v>0</v>
      </c>
      <c r="B138" s="135">
        <f>IF(A138&gt;0,SUM(A$2:A138),0)*10</f>
        <v>0</v>
      </c>
      <c r="C138" s="135">
        <v>3381728</v>
      </c>
      <c r="D138" s="135" t="s">
        <v>277</v>
      </c>
      <c r="E138" s="136" t="s">
        <v>160</v>
      </c>
      <c r="F138" s="136" t="s">
        <v>129</v>
      </c>
      <c r="G138" s="136" t="s">
        <v>73</v>
      </c>
      <c r="H138" s="138" t="s">
        <v>130</v>
      </c>
      <c r="I138" s="137" t="s">
        <v>253</v>
      </c>
      <c r="J138" s="139">
        <f>'KMT GP End Mill Recon Form'!F26</f>
        <v>0</v>
      </c>
      <c r="K138" s="135">
        <f t="shared" si="13"/>
        <v>0</v>
      </c>
      <c r="L138" s="135">
        <f>IFERROR(ROUND((IF($Q$1="CANADA",VLOOKUP(C138&amp;"-"&amp;K138,pricing!I:K,3,FALSE),VLOOKUP(C138&amp;"-"&amp;K138,pricing!I:J,2,FALSE))*J138),2),0)</f>
        <v>0</v>
      </c>
      <c r="M138" s="135">
        <f>ROUND(L138*VLOOKUP(I138,pricing!M:N,2,FALSE),2)</f>
        <v>0</v>
      </c>
      <c r="N138" s="135">
        <f>IF('KMT GP End Mill Recon Form'!$G$6="yes",IF($Q$1="CANADA",pricing!$R$2 *J138,pricing!$Q$2 *J138),0)</f>
        <v>0</v>
      </c>
      <c r="O138" s="135">
        <f t="shared" si="14"/>
        <v>0</v>
      </c>
    </row>
    <row r="139" spans="1:15" ht="36">
      <c r="A139" s="135">
        <f t="shared" si="12"/>
        <v>0</v>
      </c>
      <c r="B139" s="135">
        <f>IF(A139&gt;0,SUM(A$2:A139),0)*10</f>
        <v>0</v>
      </c>
      <c r="C139" s="135">
        <v>3381885</v>
      </c>
      <c r="D139" s="135" t="s">
        <v>278</v>
      </c>
      <c r="E139" s="136" t="s">
        <v>160</v>
      </c>
      <c r="F139" s="136" t="s">
        <v>129</v>
      </c>
      <c r="G139" s="136" t="s">
        <v>73</v>
      </c>
      <c r="H139" s="138" t="s">
        <v>133</v>
      </c>
      <c r="I139" s="140" t="s">
        <v>253</v>
      </c>
      <c r="J139" s="139">
        <f>'KMT GP End Mill Recon Form'!G26</f>
        <v>0</v>
      </c>
      <c r="K139" s="135">
        <f t="shared" si="13"/>
        <v>0</v>
      </c>
      <c r="L139" s="135">
        <f>IFERROR(ROUND((IF($Q$1="CANADA",VLOOKUP(C139&amp;"-"&amp;K139,pricing!I:K,3,FALSE),VLOOKUP(C139&amp;"-"&amp;K139,pricing!I:J,2,FALSE))*J139),2),0)</f>
        <v>0</v>
      </c>
      <c r="M139" s="135">
        <f>ROUND(L139*VLOOKUP(I139,pricing!M:N,2,FALSE),2)</f>
        <v>0</v>
      </c>
      <c r="N139" s="135">
        <f>IF('KMT GP End Mill Recon Form'!$G$6="yes",IF($Q$1="CANADA",pricing!$R$2 *J139,pricing!$Q$2 *J139),0)</f>
        <v>0</v>
      </c>
      <c r="O139" s="135">
        <f t="shared" si="14"/>
        <v>0</v>
      </c>
    </row>
    <row r="140" spans="1:15" ht="36">
      <c r="A140" s="135">
        <f t="shared" si="12"/>
        <v>0</v>
      </c>
      <c r="B140" s="135">
        <f>IF(A140&gt;0,SUM(A$2:A140),0)*10</f>
        <v>0</v>
      </c>
      <c r="C140" s="135">
        <v>3381905</v>
      </c>
      <c r="D140" s="135" t="s">
        <v>279</v>
      </c>
      <c r="E140" s="136" t="s">
        <v>160</v>
      </c>
      <c r="F140" s="136" t="s">
        <v>129</v>
      </c>
      <c r="G140" s="136" t="s">
        <v>74</v>
      </c>
      <c r="H140" s="138" t="s">
        <v>130</v>
      </c>
      <c r="I140" s="137" t="s">
        <v>253</v>
      </c>
      <c r="J140" s="139">
        <f>'KMT GP End Mill Recon Form'!H26</f>
        <v>0</v>
      </c>
      <c r="K140" s="135">
        <f t="shared" si="13"/>
        <v>0</v>
      </c>
      <c r="L140" s="135">
        <f>IFERROR(ROUND((IF($Q$1="CANADA",VLOOKUP(C140&amp;"-"&amp;K140,pricing!I:K,3,FALSE),VLOOKUP(C140&amp;"-"&amp;K140,pricing!I:J,2,FALSE))*J140),2),0)</f>
        <v>0</v>
      </c>
      <c r="M140" s="135">
        <f>ROUND(L140*VLOOKUP(I140,pricing!M:N,2,FALSE),2)</f>
        <v>0</v>
      </c>
      <c r="N140" s="135">
        <f>IF('KMT GP End Mill Recon Form'!$G$6="yes",IF($Q$1="CANADA",pricing!$R$2 *J140,pricing!$Q$2 *J140),0)</f>
        <v>0</v>
      </c>
      <c r="O140" s="135">
        <f t="shared" si="14"/>
        <v>0</v>
      </c>
    </row>
    <row r="141" spans="1:15" ht="36">
      <c r="A141" s="135">
        <f t="shared" si="12"/>
        <v>0</v>
      </c>
      <c r="B141" s="135">
        <f>IF(A141&gt;0,SUM(A$2:A141),0)*10</f>
        <v>0</v>
      </c>
      <c r="C141" s="135">
        <v>3381959</v>
      </c>
      <c r="D141" s="135" t="s">
        <v>280</v>
      </c>
      <c r="E141" s="136" t="s">
        <v>160</v>
      </c>
      <c r="F141" s="136" t="s">
        <v>129</v>
      </c>
      <c r="G141" s="136" t="s">
        <v>74</v>
      </c>
      <c r="H141" s="138" t="s">
        <v>133</v>
      </c>
      <c r="I141" s="137" t="s">
        <v>253</v>
      </c>
      <c r="J141" s="139">
        <f>'KMT GP End Mill Recon Form'!I26</f>
        <v>0</v>
      </c>
      <c r="K141" s="135">
        <f t="shared" si="13"/>
        <v>0</v>
      </c>
      <c r="L141" s="135">
        <f>IFERROR(ROUND((IF($Q$1="CANADA",VLOOKUP(C141&amp;"-"&amp;K141,pricing!I:K,3,FALSE),VLOOKUP(C141&amp;"-"&amp;K141,pricing!I:J,2,FALSE))*J141),2),0)</f>
        <v>0</v>
      </c>
      <c r="M141" s="135">
        <f>ROUND(L141*VLOOKUP(I141,pricing!M:N,2,FALSE),2)</f>
        <v>0</v>
      </c>
      <c r="N141" s="135">
        <f>IF('KMT GP End Mill Recon Form'!$G$6="yes",IF($Q$1="CANADA",pricing!$R$2 *J141,pricing!$Q$2 *J141),0)</f>
        <v>0</v>
      </c>
      <c r="O141" s="135">
        <f t="shared" si="14"/>
        <v>0</v>
      </c>
    </row>
    <row r="142" spans="1:15" ht="36">
      <c r="A142" s="135">
        <f t="shared" si="12"/>
        <v>0</v>
      </c>
      <c r="B142" s="135">
        <f>IF(A142&gt;0,SUM(A$2:A142),0)*10</f>
        <v>0</v>
      </c>
      <c r="C142" s="135">
        <v>3381971</v>
      </c>
      <c r="D142" s="135" t="s">
        <v>281</v>
      </c>
      <c r="E142" s="136" t="s">
        <v>160</v>
      </c>
      <c r="F142" s="136" t="s">
        <v>137</v>
      </c>
      <c r="G142" s="136" t="s">
        <v>73</v>
      </c>
      <c r="H142" s="138" t="s">
        <v>130</v>
      </c>
      <c r="I142" s="137" t="s">
        <v>253</v>
      </c>
      <c r="J142" s="139">
        <f>'KMT GP End Mill Recon Form'!J26</f>
        <v>0</v>
      </c>
      <c r="K142" s="135">
        <f t="shared" si="13"/>
        <v>0</v>
      </c>
      <c r="L142" s="135">
        <f>IFERROR(ROUND((IF($Q$1="CANADA",VLOOKUP(C142&amp;"-"&amp;K142,pricing!I:K,3,FALSE),VLOOKUP(C142&amp;"-"&amp;K142,pricing!I:J,2,FALSE))*J142),2),0)</f>
        <v>0</v>
      </c>
      <c r="M142" s="135">
        <f>ROUND(L142*VLOOKUP(I142,pricing!M:N,2,FALSE),2)</f>
        <v>0</v>
      </c>
      <c r="N142" s="135">
        <f>IF('KMT GP End Mill Recon Form'!$G$6="yes",IF($Q$1="CANADA",pricing!$R$2 *J142,pricing!$Q$2 *J142),0)</f>
        <v>0</v>
      </c>
      <c r="O142" s="135">
        <f t="shared" si="14"/>
        <v>0</v>
      </c>
    </row>
    <row r="143" spans="1:15" ht="36">
      <c r="A143" s="135">
        <f t="shared" si="12"/>
        <v>0</v>
      </c>
      <c r="B143" s="135">
        <f>IF(A143&gt;0,SUM(A$2:A143),0)*10</f>
        <v>0</v>
      </c>
      <c r="C143" s="135">
        <v>3381991</v>
      </c>
      <c r="D143" s="135" t="s">
        <v>282</v>
      </c>
      <c r="E143" s="136" t="s">
        <v>160</v>
      </c>
      <c r="F143" s="136" t="s">
        <v>137</v>
      </c>
      <c r="G143" s="136" t="s">
        <v>73</v>
      </c>
      <c r="H143" s="138" t="s">
        <v>133</v>
      </c>
      <c r="I143" s="137" t="s">
        <v>253</v>
      </c>
      <c r="J143" s="139">
        <f>'KMT GP End Mill Recon Form'!K26</f>
        <v>0</v>
      </c>
      <c r="K143" s="135">
        <f t="shared" si="13"/>
        <v>0</v>
      </c>
      <c r="L143" s="135">
        <f>IFERROR(ROUND((IF($Q$1="CANADA",VLOOKUP(C143&amp;"-"&amp;K143,pricing!I:K,3,FALSE),VLOOKUP(C143&amp;"-"&amp;K143,pricing!I:J,2,FALSE))*J143),2),0)</f>
        <v>0</v>
      </c>
      <c r="M143" s="135">
        <f>ROUND(L143*VLOOKUP(I143,pricing!M:N,2,FALSE),2)</f>
        <v>0</v>
      </c>
      <c r="N143" s="135">
        <f>IF('KMT GP End Mill Recon Form'!$G$6="yes",IF($Q$1="CANADA",pricing!$R$2 *J143,pricing!$Q$2 *J143),0)</f>
        <v>0</v>
      </c>
      <c r="O143" s="135">
        <f t="shared" si="14"/>
        <v>0</v>
      </c>
    </row>
    <row r="144" spans="1:15" ht="36">
      <c r="A144" s="135">
        <f t="shared" si="12"/>
        <v>0</v>
      </c>
      <c r="B144" s="135">
        <f>IF(A144&gt;0,SUM(A$2:A144),0)*10</f>
        <v>0</v>
      </c>
      <c r="C144" s="135">
        <v>3381999</v>
      </c>
      <c r="D144" s="135" t="s">
        <v>283</v>
      </c>
      <c r="E144" s="136" t="s">
        <v>160</v>
      </c>
      <c r="F144" s="136" t="s">
        <v>137</v>
      </c>
      <c r="G144" s="136" t="s">
        <v>74</v>
      </c>
      <c r="H144" s="138" t="s">
        <v>130</v>
      </c>
      <c r="I144" s="137" t="s">
        <v>253</v>
      </c>
      <c r="J144" s="139">
        <f>'KMT GP End Mill Recon Form'!L26</f>
        <v>0</v>
      </c>
      <c r="K144" s="135">
        <f t="shared" si="13"/>
        <v>0</v>
      </c>
      <c r="L144" s="135">
        <f>IFERROR(ROUND((IF($Q$1="CANADA",VLOOKUP(C144&amp;"-"&amp;K144,pricing!I:K,3,FALSE),VLOOKUP(C144&amp;"-"&amp;K144,pricing!I:J,2,FALSE))*J144),2),0)</f>
        <v>0</v>
      </c>
      <c r="M144" s="135">
        <f>ROUND(L144*VLOOKUP(I144,pricing!M:N,2,FALSE),2)</f>
        <v>0</v>
      </c>
      <c r="N144" s="135">
        <f>IF('KMT GP End Mill Recon Form'!$G$6="yes",IF($Q$1="CANADA",pricing!$R$2 *J144,pricing!$Q$2 *J144),0)</f>
        <v>0</v>
      </c>
      <c r="O144" s="135">
        <f t="shared" si="14"/>
        <v>0</v>
      </c>
    </row>
    <row r="145" spans="1:15" ht="36">
      <c r="A145" s="135">
        <f t="shared" si="12"/>
        <v>0</v>
      </c>
      <c r="B145" s="135">
        <f>IF(A145&gt;0,SUM(A$2:A145),0)*10</f>
        <v>0</v>
      </c>
      <c r="C145" s="135">
        <v>3382007</v>
      </c>
      <c r="D145" s="135" t="s">
        <v>284</v>
      </c>
      <c r="E145" s="136" t="s">
        <v>160</v>
      </c>
      <c r="F145" s="136" t="s">
        <v>137</v>
      </c>
      <c r="G145" s="136" t="s">
        <v>74</v>
      </c>
      <c r="H145" s="138" t="s">
        <v>133</v>
      </c>
      <c r="I145" s="137" t="s">
        <v>253</v>
      </c>
      <c r="J145" s="139">
        <f>'KMT GP End Mill Recon Form'!M26</f>
        <v>0</v>
      </c>
      <c r="K145" s="135">
        <f t="shared" si="13"/>
        <v>0</v>
      </c>
      <c r="L145" s="135">
        <f>IFERROR(ROUND((IF($Q$1="CANADA",VLOOKUP(C145&amp;"-"&amp;K145,pricing!I:K,3,FALSE),VLOOKUP(C145&amp;"-"&amp;K145,pricing!I:J,2,FALSE))*J145),2),0)</f>
        <v>0</v>
      </c>
      <c r="M145" s="135">
        <f>ROUND(L145*VLOOKUP(I145,pricing!M:N,2,FALSE),2)</f>
        <v>0</v>
      </c>
      <c r="N145" s="135">
        <f>IF('KMT GP End Mill Recon Form'!$G$6="yes",IF($Q$1="CANADA",pricing!$R$2 *J145,pricing!$Q$2 *J145),0)</f>
        <v>0</v>
      </c>
      <c r="O145" s="135">
        <f t="shared" si="14"/>
        <v>0</v>
      </c>
    </row>
    <row r="146" spans="1:15" ht="24">
      <c r="A146" s="135">
        <f t="shared" si="12"/>
        <v>0</v>
      </c>
      <c r="B146" s="135">
        <f>IF(A146&gt;0,SUM(A$2:A146),0)*10</f>
        <v>0</v>
      </c>
      <c r="C146" s="135">
        <v>3381847</v>
      </c>
      <c r="D146" s="135" t="s">
        <v>285</v>
      </c>
      <c r="E146" s="136" t="s">
        <v>169</v>
      </c>
      <c r="F146" s="136" t="s">
        <v>129</v>
      </c>
      <c r="G146" s="136" t="s">
        <v>73</v>
      </c>
      <c r="H146" s="138" t="s">
        <v>130</v>
      </c>
      <c r="I146" s="137" t="s">
        <v>253</v>
      </c>
      <c r="J146" s="139">
        <f>'KMT GP End Mill Recon Form'!F30</f>
        <v>0</v>
      </c>
      <c r="K146" s="135">
        <f t="shared" si="13"/>
        <v>0</v>
      </c>
      <c r="L146" s="135">
        <f>IFERROR(ROUND((IF($Q$1="CANADA",VLOOKUP(C146&amp;"-"&amp;K146,pricing!I:K,3,FALSE),VLOOKUP(C146&amp;"-"&amp;K146,pricing!I:J,2,FALSE))*J146),2),0)</f>
        <v>0</v>
      </c>
      <c r="M146" s="135">
        <f>ROUND(L146*VLOOKUP(I146,pricing!M:N,2,FALSE),2)</f>
        <v>0</v>
      </c>
      <c r="N146" s="135">
        <f>IF('KMT GP End Mill Recon Form'!$G$6="yes",IF($Q$1="CANADA",pricing!$R$2 *J146,pricing!$Q$2 *J146),0)</f>
        <v>0</v>
      </c>
      <c r="O146" s="135">
        <f t="shared" si="14"/>
        <v>0</v>
      </c>
    </row>
    <row r="147" spans="1:15" ht="24">
      <c r="A147" s="135">
        <f t="shared" si="12"/>
        <v>0</v>
      </c>
      <c r="B147" s="135">
        <f>IF(A147&gt;0,SUM(A$2:A147),0)*10</f>
        <v>0</v>
      </c>
      <c r="C147" s="135">
        <v>3381886</v>
      </c>
      <c r="D147" s="135" t="s">
        <v>286</v>
      </c>
      <c r="E147" s="136" t="s">
        <v>169</v>
      </c>
      <c r="F147" s="136" t="s">
        <v>129</v>
      </c>
      <c r="G147" s="136" t="s">
        <v>73</v>
      </c>
      <c r="H147" s="138" t="s">
        <v>133</v>
      </c>
      <c r="I147" s="140" t="s">
        <v>253</v>
      </c>
      <c r="J147" s="139">
        <f>'KMT GP End Mill Recon Form'!G30</f>
        <v>0</v>
      </c>
      <c r="K147" s="135">
        <f t="shared" si="13"/>
        <v>0</v>
      </c>
      <c r="L147" s="135">
        <f>IFERROR(ROUND((IF($Q$1="CANADA",VLOOKUP(C147&amp;"-"&amp;K147,pricing!I:K,3,FALSE),VLOOKUP(C147&amp;"-"&amp;K147,pricing!I:J,2,FALSE))*J147),2),0)</f>
        <v>0</v>
      </c>
      <c r="M147" s="135">
        <f>ROUND(L147*VLOOKUP(I147,pricing!M:N,2,FALSE),2)</f>
        <v>0</v>
      </c>
      <c r="N147" s="135">
        <f>IF('KMT GP End Mill Recon Form'!$G$6="yes",IF($Q$1="CANADA",pricing!$R$2 *J147,pricing!$Q$2 *J147),0)</f>
        <v>0</v>
      </c>
      <c r="O147" s="135">
        <f t="shared" si="14"/>
        <v>0</v>
      </c>
    </row>
    <row r="148" spans="1:15" ht="24">
      <c r="A148" s="135">
        <f t="shared" si="12"/>
        <v>0</v>
      </c>
      <c r="B148" s="135">
        <f>IF(A148&gt;0,SUM(A$2:A148),0)*10</f>
        <v>0</v>
      </c>
      <c r="C148" s="135">
        <v>3381906</v>
      </c>
      <c r="D148" s="135" t="s">
        <v>287</v>
      </c>
      <c r="E148" s="136" t="s">
        <v>169</v>
      </c>
      <c r="F148" s="136" t="s">
        <v>129</v>
      </c>
      <c r="G148" s="136" t="s">
        <v>74</v>
      </c>
      <c r="H148" s="138" t="s">
        <v>130</v>
      </c>
      <c r="I148" s="137" t="s">
        <v>253</v>
      </c>
      <c r="J148" s="139">
        <f>'KMT GP End Mill Recon Form'!H30</f>
        <v>0</v>
      </c>
      <c r="K148" s="135">
        <f t="shared" si="13"/>
        <v>0</v>
      </c>
      <c r="L148" s="135">
        <f>IFERROR(ROUND((IF($Q$1="CANADA",VLOOKUP(C148&amp;"-"&amp;K148,pricing!I:K,3,FALSE),VLOOKUP(C148&amp;"-"&amp;K148,pricing!I:J,2,FALSE))*J148),2),0)</f>
        <v>0</v>
      </c>
      <c r="M148" s="135">
        <f>ROUND(L148*VLOOKUP(I148,pricing!M:N,2,FALSE),2)</f>
        <v>0</v>
      </c>
      <c r="N148" s="135">
        <f>IF('KMT GP End Mill Recon Form'!$G$6="yes",IF($Q$1="CANADA",pricing!$R$2 *J148,pricing!$Q$2 *J148),0)</f>
        <v>0</v>
      </c>
      <c r="O148" s="135">
        <f t="shared" si="14"/>
        <v>0</v>
      </c>
    </row>
    <row r="149" spans="1:15" ht="24">
      <c r="A149" s="135">
        <f t="shared" si="12"/>
        <v>0</v>
      </c>
      <c r="B149" s="135">
        <f>IF(A149&gt;0,SUM(A$2:A149),0)*10</f>
        <v>0</v>
      </c>
      <c r="C149" s="135">
        <v>3381963</v>
      </c>
      <c r="D149" s="135" t="s">
        <v>288</v>
      </c>
      <c r="E149" s="136" t="s">
        <v>169</v>
      </c>
      <c r="F149" s="136" t="s">
        <v>129</v>
      </c>
      <c r="G149" s="136" t="s">
        <v>74</v>
      </c>
      <c r="H149" s="138" t="s">
        <v>133</v>
      </c>
      <c r="I149" s="137" t="s">
        <v>253</v>
      </c>
      <c r="J149" s="139">
        <f>'KMT GP End Mill Recon Form'!I30</f>
        <v>0</v>
      </c>
      <c r="K149" s="135">
        <f t="shared" si="13"/>
        <v>0</v>
      </c>
      <c r="L149" s="135">
        <f>IFERROR(ROUND((IF($Q$1="CANADA",VLOOKUP(C149&amp;"-"&amp;K149,pricing!I:K,3,FALSE),VLOOKUP(C149&amp;"-"&amp;K149,pricing!I:J,2,FALSE))*J149),2),0)</f>
        <v>0</v>
      </c>
      <c r="M149" s="135">
        <f>ROUND(L149*VLOOKUP(I149,pricing!M:N,2,FALSE),2)</f>
        <v>0</v>
      </c>
      <c r="N149" s="135">
        <f>IF('KMT GP End Mill Recon Form'!$G$6="yes",IF($Q$1="CANADA",pricing!$R$2 *J149,pricing!$Q$2 *J149),0)</f>
        <v>0</v>
      </c>
      <c r="O149" s="135">
        <f t="shared" si="14"/>
        <v>0</v>
      </c>
    </row>
    <row r="150" spans="1:15" ht="24">
      <c r="A150" s="135">
        <f t="shared" si="12"/>
        <v>0</v>
      </c>
      <c r="B150" s="135">
        <f>IF(A150&gt;0,SUM(A$2:A150),0)*10</f>
        <v>0</v>
      </c>
      <c r="C150" s="135">
        <v>3381983</v>
      </c>
      <c r="D150" s="135" t="s">
        <v>289</v>
      </c>
      <c r="E150" s="136" t="s">
        <v>169</v>
      </c>
      <c r="F150" s="136" t="s">
        <v>137</v>
      </c>
      <c r="G150" s="136" t="s">
        <v>73</v>
      </c>
      <c r="H150" s="138" t="s">
        <v>130</v>
      </c>
      <c r="I150" s="137" t="s">
        <v>253</v>
      </c>
      <c r="J150" s="139">
        <f>'KMT GP End Mill Recon Form'!J30</f>
        <v>0</v>
      </c>
      <c r="K150" s="135">
        <f t="shared" si="13"/>
        <v>0</v>
      </c>
      <c r="L150" s="135">
        <f>IFERROR(ROUND((IF($Q$1="CANADA",VLOOKUP(C150&amp;"-"&amp;K150,pricing!I:K,3,FALSE),VLOOKUP(C150&amp;"-"&amp;K150,pricing!I:J,2,FALSE))*J150),2),0)</f>
        <v>0</v>
      </c>
      <c r="M150" s="135">
        <f>ROUND(L150*VLOOKUP(I150,pricing!M:N,2,FALSE),2)</f>
        <v>0</v>
      </c>
      <c r="N150" s="135">
        <f>IF('KMT GP End Mill Recon Form'!$G$6="yes",IF($Q$1="CANADA",pricing!$R$2 *J150,pricing!$Q$2 *J150),0)</f>
        <v>0</v>
      </c>
      <c r="O150" s="135">
        <f t="shared" si="14"/>
        <v>0</v>
      </c>
    </row>
    <row r="151" spans="1:15" ht="24">
      <c r="A151" s="135">
        <f t="shared" si="12"/>
        <v>0</v>
      </c>
      <c r="B151" s="135">
        <f>IF(A151&gt;0,SUM(A$2:A151),0)*10</f>
        <v>0</v>
      </c>
      <c r="C151" s="135">
        <v>3381992</v>
      </c>
      <c r="D151" s="135" t="s">
        <v>290</v>
      </c>
      <c r="E151" s="136" t="s">
        <v>169</v>
      </c>
      <c r="F151" s="136" t="s">
        <v>137</v>
      </c>
      <c r="G151" s="136" t="s">
        <v>73</v>
      </c>
      <c r="H151" s="138" t="s">
        <v>133</v>
      </c>
      <c r="I151" s="137" t="s">
        <v>253</v>
      </c>
      <c r="J151" s="139">
        <f>'KMT GP End Mill Recon Form'!K30</f>
        <v>0</v>
      </c>
      <c r="K151" s="135">
        <f t="shared" si="13"/>
        <v>0</v>
      </c>
      <c r="L151" s="135">
        <f>IFERROR(ROUND((IF($Q$1="CANADA",VLOOKUP(C151&amp;"-"&amp;K151,pricing!I:K,3,FALSE),VLOOKUP(C151&amp;"-"&amp;K151,pricing!I:J,2,FALSE))*J151),2),0)</f>
        <v>0</v>
      </c>
      <c r="M151" s="135">
        <f>ROUND(L151*VLOOKUP(I151,pricing!M:N,2,FALSE),2)</f>
        <v>0</v>
      </c>
      <c r="N151" s="135">
        <f>IF('KMT GP End Mill Recon Form'!$G$6="yes",IF($Q$1="CANADA",pricing!$R$2 *J151,pricing!$Q$2 *J151),0)</f>
        <v>0</v>
      </c>
      <c r="O151" s="135">
        <f t="shared" si="14"/>
        <v>0</v>
      </c>
    </row>
    <row r="152" spans="1:15" ht="24">
      <c r="A152" s="135">
        <f t="shared" si="12"/>
        <v>0</v>
      </c>
      <c r="B152" s="135">
        <f>IF(A152&gt;0,SUM(A$2:A152),0)*10</f>
        <v>0</v>
      </c>
      <c r="C152" s="135">
        <v>3382000</v>
      </c>
      <c r="D152" s="135" t="s">
        <v>291</v>
      </c>
      <c r="E152" s="136" t="s">
        <v>169</v>
      </c>
      <c r="F152" s="136" t="s">
        <v>137</v>
      </c>
      <c r="G152" s="136" t="s">
        <v>74</v>
      </c>
      <c r="H152" s="138" t="s">
        <v>130</v>
      </c>
      <c r="I152" s="137" t="s">
        <v>253</v>
      </c>
      <c r="J152" s="139">
        <f>'KMT GP End Mill Recon Form'!L30</f>
        <v>0</v>
      </c>
      <c r="K152" s="135">
        <f t="shared" si="13"/>
        <v>0</v>
      </c>
      <c r="L152" s="135">
        <f>IFERROR(ROUND((IF($Q$1="CANADA",VLOOKUP(C152&amp;"-"&amp;K152,pricing!I:K,3,FALSE),VLOOKUP(C152&amp;"-"&amp;K152,pricing!I:J,2,FALSE))*J152),2),0)</f>
        <v>0</v>
      </c>
      <c r="M152" s="135">
        <f>ROUND(L152*VLOOKUP(I152,pricing!M:N,2,FALSE),2)</f>
        <v>0</v>
      </c>
      <c r="N152" s="135">
        <f>IF('KMT GP End Mill Recon Form'!$G$6="yes",IF($Q$1="CANADA",pricing!$R$2 *J152,pricing!$Q$2 *J152),0)</f>
        <v>0</v>
      </c>
      <c r="O152" s="135">
        <f t="shared" si="14"/>
        <v>0</v>
      </c>
    </row>
    <row r="153" spans="1:15" ht="24">
      <c r="A153" s="135">
        <f t="shared" si="12"/>
        <v>0</v>
      </c>
      <c r="B153" s="135">
        <f>IF(A153&gt;0,SUM(A$2:A153),0)*10</f>
        <v>0</v>
      </c>
      <c r="C153" s="135">
        <v>3382008</v>
      </c>
      <c r="D153" s="135" t="s">
        <v>292</v>
      </c>
      <c r="E153" s="136" t="s">
        <v>169</v>
      </c>
      <c r="F153" s="136" t="s">
        <v>137</v>
      </c>
      <c r="G153" s="136" t="s">
        <v>74</v>
      </c>
      <c r="H153" s="138" t="s">
        <v>133</v>
      </c>
      <c r="I153" s="137" t="s">
        <v>253</v>
      </c>
      <c r="J153" s="139">
        <f>'KMT GP End Mill Recon Form'!M30</f>
        <v>0</v>
      </c>
      <c r="K153" s="135">
        <f t="shared" si="13"/>
        <v>0</v>
      </c>
      <c r="L153" s="135">
        <f>IFERROR(ROUND((IF($Q$1="CANADA",VLOOKUP(C153&amp;"-"&amp;K153,pricing!I:K,3,FALSE),VLOOKUP(C153&amp;"-"&amp;K153,pricing!I:J,2,FALSE))*J153),2),0)</f>
        <v>0</v>
      </c>
      <c r="M153" s="135">
        <f>ROUND(L153*VLOOKUP(I153,pricing!M:N,2,FALSE),2)</f>
        <v>0</v>
      </c>
      <c r="N153" s="135">
        <f>IF('KMT GP End Mill Recon Form'!$G$6="yes",IF($Q$1="CANADA",pricing!$R$2 *J153,pricing!$Q$2 *J153),0)</f>
        <v>0</v>
      </c>
      <c r="O153" s="135">
        <f t="shared" si="14"/>
        <v>0</v>
      </c>
    </row>
    <row r="154" spans="1:15" ht="24">
      <c r="A154" s="135">
        <f t="shared" si="12"/>
        <v>0</v>
      </c>
      <c r="B154" s="135">
        <f>IF(A154&gt;0,SUM(A$2:A154),0)*10</f>
        <v>0</v>
      </c>
      <c r="C154" s="135">
        <v>3381849</v>
      </c>
      <c r="D154" s="135" t="s">
        <v>293</v>
      </c>
      <c r="E154" s="136" t="s">
        <v>178</v>
      </c>
      <c r="F154" s="136" t="s">
        <v>129</v>
      </c>
      <c r="G154" s="136" t="s">
        <v>73</v>
      </c>
      <c r="H154" s="138" t="s">
        <v>130</v>
      </c>
      <c r="I154" s="137" t="s">
        <v>253</v>
      </c>
      <c r="J154" s="139">
        <f>'KMT GP End Mill Recon Form'!F34</f>
        <v>0</v>
      </c>
      <c r="K154" s="135">
        <f t="shared" si="13"/>
        <v>0</v>
      </c>
      <c r="L154" s="135">
        <f>IFERROR(ROUND((IF($Q$1="CANADA",VLOOKUP(C154&amp;"-"&amp;K154,pricing!I:K,3,FALSE),VLOOKUP(C154&amp;"-"&amp;K154,pricing!I:J,2,FALSE))*J154),2),0)</f>
        <v>0</v>
      </c>
      <c r="M154" s="135">
        <f>ROUND(L154*VLOOKUP(I154,pricing!M:N,2,FALSE),2)</f>
        <v>0</v>
      </c>
      <c r="N154" s="135">
        <f>IF('KMT GP End Mill Recon Form'!$G$6="yes",IF($Q$1="CANADA",pricing!$R$2 *J154,pricing!$Q$2 *J154),0)</f>
        <v>0</v>
      </c>
      <c r="O154" s="135">
        <f t="shared" si="14"/>
        <v>0</v>
      </c>
    </row>
    <row r="155" spans="1:15" ht="24">
      <c r="A155" s="135">
        <f t="shared" si="12"/>
        <v>0</v>
      </c>
      <c r="B155" s="135">
        <f>IF(A155&gt;0,SUM(A$2:A155),0)*10</f>
        <v>0</v>
      </c>
      <c r="C155" s="135">
        <v>3381887</v>
      </c>
      <c r="D155" s="135" t="s">
        <v>294</v>
      </c>
      <c r="E155" s="136" t="s">
        <v>178</v>
      </c>
      <c r="F155" s="136" t="s">
        <v>129</v>
      </c>
      <c r="G155" s="136" t="s">
        <v>73</v>
      </c>
      <c r="H155" s="138" t="s">
        <v>133</v>
      </c>
      <c r="I155" s="140" t="s">
        <v>253</v>
      </c>
      <c r="J155" s="139">
        <f>'KMT GP End Mill Recon Form'!G34</f>
        <v>0</v>
      </c>
      <c r="K155" s="135">
        <f t="shared" si="13"/>
        <v>0</v>
      </c>
      <c r="L155" s="135">
        <f>IFERROR(ROUND((IF($Q$1="CANADA",VLOOKUP(C155&amp;"-"&amp;K155,pricing!I:K,3,FALSE),VLOOKUP(C155&amp;"-"&amp;K155,pricing!I:J,2,FALSE))*J155),2),0)</f>
        <v>0</v>
      </c>
      <c r="M155" s="135">
        <f>ROUND(L155*VLOOKUP(I155,pricing!M:N,2,FALSE),2)</f>
        <v>0</v>
      </c>
      <c r="N155" s="135">
        <f>IF('KMT GP End Mill Recon Form'!$G$6="yes",IF($Q$1="CANADA",pricing!$R$2 *J155,pricing!$Q$2 *J155),0)</f>
        <v>0</v>
      </c>
      <c r="O155" s="135">
        <f t="shared" si="14"/>
        <v>0</v>
      </c>
    </row>
    <row r="156" spans="1:15" ht="24">
      <c r="A156" s="135">
        <f t="shared" si="12"/>
        <v>0</v>
      </c>
      <c r="B156" s="135">
        <f>IF(A156&gt;0,SUM(A$2:A156),0)*10</f>
        <v>0</v>
      </c>
      <c r="C156" s="135">
        <v>3381907</v>
      </c>
      <c r="D156" s="135" t="s">
        <v>295</v>
      </c>
      <c r="E156" s="136" t="s">
        <v>178</v>
      </c>
      <c r="F156" s="136" t="s">
        <v>129</v>
      </c>
      <c r="G156" s="136" t="s">
        <v>74</v>
      </c>
      <c r="H156" s="138" t="s">
        <v>130</v>
      </c>
      <c r="I156" s="137" t="s">
        <v>253</v>
      </c>
      <c r="J156" s="139">
        <f>'KMT GP End Mill Recon Form'!H34</f>
        <v>0</v>
      </c>
      <c r="K156" s="135">
        <f t="shared" si="13"/>
        <v>0</v>
      </c>
      <c r="L156" s="135">
        <f>IFERROR(ROUND((IF($Q$1="CANADA",VLOOKUP(C156&amp;"-"&amp;K156,pricing!I:K,3,FALSE),VLOOKUP(C156&amp;"-"&amp;K156,pricing!I:J,2,FALSE))*J156),2),0)</f>
        <v>0</v>
      </c>
      <c r="M156" s="135">
        <f>ROUND(L156*VLOOKUP(I156,pricing!M:N,2,FALSE),2)</f>
        <v>0</v>
      </c>
      <c r="N156" s="135">
        <f>IF('KMT GP End Mill Recon Form'!$G$6="yes",IF($Q$1="CANADA",pricing!$R$2 *J156,pricing!$Q$2 *J156),0)</f>
        <v>0</v>
      </c>
      <c r="O156" s="135">
        <f t="shared" si="14"/>
        <v>0</v>
      </c>
    </row>
    <row r="157" spans="1:15" ht="24">
      <c r="A157" s="135">
        <f t="shared" si="12"/>
        <v>0</v>
      </c>
      <c r="B157" s="135">
        <f>IF(A157&gt;0,SUM(A$2:A157),0)*10</f>
        <v>0</v>
      </c>
      <c r="C157" s="135">
        <v>3381965</v>
      </c>
      <c r="D157" s="135" t="s">
        <v>296</v>
      </c>
      <c r="E157" s="136" t="s">
        <v>178</v>
      </c>
      <c r="F157" s="136" t="s">
        <v>129</v>
      </c>
      <c r="G157" s="136" t="s">
        <v>74</v>
      </c>
      <c r="H157" s="138" t="s">
        <v>133</v>
      </c>
      <c r="I157" s="137" t="s">
        <v>253</v>
      </c>
      <c r="J157" s="139">
        <f>'KMT GP End Mill Recon Form'!I34</f>
        <v>0</v>
      </c>
      <c r="K157" s="135">
        <f t="shared" si="13"/>
        <v>0</v>
      </c>
      <c r="L157" s="135">
        <f>IFERROR(ROUND((IF($Q$1="CANADA",VLOOKUP(C157&amp;"-"&amp;K157,pricing!I:K,3,FALSE),VLOOKUP(C157&amp;"-"&amp;K157,pricing!I:J,2,FALSE))*J157),2),0)</f>
        <v>0</v>
      </c>
      <c r="M157" s="135">
        <f>ROUND(L157*VLOOKUP(I157,pricing!M:N,2,FALSE),2)</f>
        <v>0</v>
      </c>
      <c r="N157" s="135">
        <f>IF('KMT GP End Mill Recon Form'!$G$6="yes",IF($Q$1="CANADA",pricing!$R$2 *J157,pricing!$Q$2 *J157),0)</f>
        <v>0</v>
      </c>
      <c r="O157" s="135">
        <f t="shared" si="14"/>
        <v>0</v>
      </c>
    </row>
    <row r="158" spans="1:15" ht="24">
      <c r="A158" s="135">
        <f t="shared" si="12"/>
        <v>0</v>
      </c>
      <c r="B158" s="135">
        <f>IF(A158&gt;0,SUM(A$2:A158),0)*10</f>
        <v>0</v>
      </c>
      <c r="C158" s="135">
        <v>3381984</v>
      </c>
      <c r="D158" s="135" t="s">
        <v>297</v>
      </c>
      <c r="E158" s="136" t="s">
        <v>178</v>
      </c>
      <c r="F158" s="136" t="s">
        <v>137</v>
      </c>
      <c r="G158" s="136" t="s">
        <v>73</v>
      </c>
      <c r="H158" s="138" t="s">
        <v>130</v>
      </c>
      <c r="I158" s="137" t="s">
        <v>253</v>
      </c>
      <c r="J158" s="139">
        <f>'KMT GP End Mill Recon Form'!J34</f>
        <v>0</v>
      </c>
      <c r="K158" s="135">
        <f t="shared" si="13"/>
        <v>0</v>
      </c>
      <c r="L158" s="135">
        <f>IFERROR(ROUND((IF($Q$1="CANADA",VLOOKUP(C158&amp;"-"&amp;K158,pricing!I:K,3,FALSE),VLOOKUP(C158&amp;"-"&amp;K158,pricing!I:J,2,FALSE))*J158),2),0)</f>
        <v>0</v>
      </c>
      <c r="M158" s="135">
        <f>ROUND(L158*VLOOKUP(I158,pricing!M:N,2,FALSE),2)</f>
        <v>0</v>
      </c>
      <c r="N158" s="135">
        <f>IF('KMT GP End Mill Recon Form'!$G$6="yes",IF($Q$1="CANADA",pricing!$R$2 *J158,pricing!$Q$2 *J158),0)</f>
        <v>0</v>
      </c>
      <c r="O158" s="135">
        <f t="shared" si="14"/>
        <v>0</v>
      </c>
    </row>
    <row r="159" spans="1:15" ht="24">
      <c r="A159" s="135">
        <f t="shared" si="12"/>
        <v>0</v>
      </c>
      <c r="B159" s="135">
        <f>IF(A159&gt;0,SUM(A$2:A159),0)*10</f>
        <v>0</v>
      </c>
      <c r="C159" s="135">
        <v>3381993</v>
      </c>
      <c r="D159" s="135" t="s">
        <v>298</v>
      </c>
      <c r="E159" s="136" t="s">
        <v>178</v>
      </c>
      <c r="F159" s="136" t="s">
        <v>137</v>
      </c>
      <c r="G159" s="136" t="s">
        <v>73</v>
      </c>
      <c r="H159" s="138" t="s">
        <v>133</v>
      </c>
      <c r="I159" s="137" t="s">
        <v>253</v>
      </c>
      <c r="J159" s="139">
        <f>'KMT GP End Mill Recon Form'!K34</f>
        <v>0</v>
      </c>
      <c r="K159" s="135">
        <f t="shared" si="13"/>
        <v>0</v>
      </c>
      <c r="L159" s="135">
        <f>IFERROR(ROUND((IF($Q$1="CANADA",VLOOKUP(C159&amp;"-"&amp;K159,pricing!I:K,3,FALSE),VLOOKUP(C159&amp;"-"&amp;K159,pricing!I:J,2,FALSE))*J159),2),0)</f>
        <v>0</v>
      </c>
      <c r="M159" s="135">
        <f>ROUND(L159*VLOOKUP(I159,pricing!M:N,2,FALSE),2)</f>
        <v>0</v>
      </c>
      <c r="N159" s="135">
        <f>IF('KMT GP End Mill Recon Form'!$G$6="yes",IF($Q$1="CANADA",pricing!$R$2 *J159,pricing!$Q$2 *J159),0)</f>
        <v>0</v>
      </c>
      <c r="O159" s="135">
        <f t="shared" si="14"/>
        <v>0</v>
      </c>
    </row>
    <row r="160" spans="1:15" ht="24">
      <c r="A160" s="135">
        <f t="shared" si="12"/>
        <v>0</v>
      </c>
      <c r="B160" s="135">
        <f>IF(A160&gt;0,SUM(A$2:A160),0)*10</f>
        <v>0</v>
      </c>
      <c r="C160" s="135">
        <v>3382002</v>
      </c>
      <c r="D160" s="135" t="s">
        <v>299</v>
      </c>
      <c r="E160" s="136" t="s">
        <v>178</v>
      </c>
      <c r="F160" s="136" t="s">
        <v>137</v>
      </c>
      <c r="G160" s="136" t="s">
        <v>74</v>
      </c>
      <c r="H160" s="138" t="s">
        <v>130</v>
      </c>
      <c r="I160" s="137" t="s">
        <v>253</v>
      </c>
      <c r="J160" s="139">
        <f>'KMT GP End Mill Recon Form'!L34</f>
        <v>0</v>
      </c>
      <c r="K160" s="135">
        <f t="shared" si="13"/>
        <v>0</v>
      </c>
      <c r="L160" s="135">
        <f>IFERROR(ROUND((IF($Q$1="CANADA",VLOOKUP(C160&amp;"-"&amp;K160,pricing!I:K,3,FALSE),VLOOKUP(C160&amp;"-"&amp;K160,pricing!I:J,2,FALSE))*J160),2),0)</f>
        <v>0</v>
      </c>
      <c r="M160" s="135">
        <f>ROUND(L160*VLOOKUP(I160,pricing!M:N,2,FALSE),2)</f>
        <v>0</v>
      </c>
      <c r="N160" s="135">
        <f>IF('KMT GP End Mill Recon Form'!$G$6="yes",IF($Q$1="CANADA",pricing!$R$2 *J160,pricing!$Q$2 *J160),0)</f>
        <v>0</v>
      </c>
      <c r="O160" s="135">
        <f t="shared" si="14"/>
        <v>0</v>
      </c>
    </row>
    <row r="161" spans="1:15" ht="24">
      <c r="A161" s="135">
        <f t="shared" si="12"/>
        <v>0</v>
      </c>
      <c r="B161" s="135">
        <f>IF(A161&gt;0,SUM(A$2:A161),0)*10</f>
        <v>0</v>
      </c>
      <c r="C161" s="135">
        <v>3382009</v>
      </c>
      <c r="D161" s="135" t="s">
        <v>300</v>
      </c>
      <c r="E161" s="136" t="s">
        <v>178</v>
      </c>
      <c r="F161" s="136" t="s">
        <v>137</v>
      </c>
      <c r="G161" s="136" t="s">
        <v>74</v>
      </c>
      <c r="H161" s="138" t="s">
        <v>133</v>
      </c>
      <c r="I161" s="137" t="s">
        <v>253</v>
      </c>
      <c r="J161" s="139">
        <f>'KMT GP End Mill Recon Form'!M34</f>
        <v>0</v>
      </c>
      <c r="K161" s="135">
        <f t="shared" si="13"/>
        <v>0</v>
      </c>
      <c r="L161" s="135">
        <f>IFERROR(ROUND((IF($Q$1="CANADA",VLOOKUP(C161&amp;"-"&amp;K161,pricing!I:K,3,FALSE),VLOOKUP(C161&amp;"-"&amp;K161,pricing!I:J,2,FALSE))*J161),2),0)</f>
        <v>0</v>
      </c>
      <c r="M161" s="135">
        <f>ROUND(L161*VLOOKUP(I161,pricing!M:N,2,FALSE),2)</f>
        <v>0</v>
      </c>
      <c r="N161" s="135">
        <f>IF('KMT GP End Mill Recon Form'!$G$6="yes",IF($Q$1="CANADA",pricing!$R$2 *J161,pricing!$Q$2 *J161),0)</f>
        <v>0</v>
      </c>
      <c r="O161" s="135">
        <f t="shared" si="14"/>
        <v>0</v>
      </c>
    </row>
    <row r="162" spans="1:15" ht="24">
      <c r="A162" s="135">
        <f t="shared" ref="A162:A169" si="15">IF(O162&gt;0,1,0)</f>
        <v>0</v>
      </c>
      <c r="B162" s="135">
        <f>IF(A162&gt;0,SUM(A$2:A162),0)*10</f>
        <v>0</v>
      </c>
      <c r="C162" s="135">
        <v>3381851</v>
      </c>
      <c r="D162" s="135" t="s">
        <v>301</v>
      </c>
      <c r="E162" s="136" t="s">
        <v>187</v>
      </c>
      <c r="F162" s="136" t="s">
        <v>129</v>
      </c>
      <c r="G162" s="136" t="s">
        <v>73</v>
      </c>
      <c r="H162" s="138" t="s">
        <v>130</v>
      </c>
      <c r="I162" s="137" t="s">
        <v>253</v>
      </c>
      <c r="J162" s="139">
        <f>'KMT GP End Mill Recon Form'!F38</f>
        <v>0</v>
      </c>
      <c r="K162" s="135">
        <f t="shared" ref="K162:K169" si="16">IF(J162&gt;=100,100,IF(J162&gt;=75,75,IF(J162&gt;=50,50,IF(J162&gt;=25,25,IF(J162&gt;=5,5,IF(J162&gt;=1,1,0))))))</f>
        <v>0</v>
      </c>
      <c r="L162" s="135">
        <f>IFERROR(ROUND((IF($Q$1="CANADA",VLOOKUP(C162&amp;"-"&amp;K162,pricing!I:K,3,FALSE),VLOOKUP(C162&amp;"-"&amp;K162,pricing!I:J,2,FALSE))*J162),2),0)</f>
        <v>0</v>
      </c>
      <c r="M162" s="135">
        <f>ROUND(L162*VLOOKUP(I162,pricing!M:N,2,FALSE),2)</f>
        <v>0</v>
      </c>
      <c r="N162" s="135">
        <f>IF('KMT GP End Mill Recon Form'!$G$6="yes",IF($Q$1="CANADA",pricing!$R$2 *J162,pricing!$Q$2 *J162),0)</f>
        <v>0</v>
      </c>
      <c r="O162" s="135">
        <f t="shared" ref="O162:O169" si="17">M162+N162</f>
        <v>0</v>
      </c>
    </row>
    <row r="163" spans="1:15" ht="24">
      <c r="A163" s="135">
        <f t="shared" si="15"/>
        <v>0</v>
      </c>
      <c r="B163" s="135">
        <f>IF(A163&gt;0,SUM(A$2:A163),0)*10</f>
        <v>0</v>
      </c>
      <c r="C163" s="135">
        <v>3381888</v>
      </c>
      <c r="D163" s="135" t="s">
        <v>302</v>
      </c>
      <c r="E163" s="136" t="s">
        <v>187</v>
      </c>
      <c r="F163" s="136" t="s">
        <v>129</v>
      </c>
      <c r="G163" s="136" t="s">
        <v>73</v>
      </c>
      <c r="H163" s="138" t="s">
        <v>133</v>
      </c>
      <c r="I163" s="140" t="s">
        <v>253</v>
      </c>
      <c r="J163" s="139">
        <f>'KMT GP End Mill Recon Form'!G38</f>
        <v>0</v>
      </c>
      <c r="K163" s="135">
        <f t="shared" si="16"/>
        <v>0</v>
      </c>
      <c r="L163" s="135">
        <f>IFERROR(ROUND((IF($Q$1="CANADA",VLOOKUP(C163&amp;"-"&amp;K163,pricing!I:K,3,FALSE),VLOOKUP(C163&amp;"-"&amp;K163,pricing!I:J,2,FALSE))*J163),2),0)</f>
        <v>0</v>
      </c>
      <c r="M163" s="135">
        <f>ROUND(L163*VLOOKUP(I163,pricing!M:N,2,FALSE),2)</f>
        <v>0</v>
      </c>
      <c r="N163" s="135">
        <f>IF('KMT GP End Mill Recon Form'!$G$6="yes",IF($Q$1="CANADA",pricing!$R$2 *J163,pricing!$Q$2 *J163),0)</f>
        <v>0</v>
      </c>
      <c r="O163" s="135">
        <f t="shared" si="17"/>
        <v>0</v>
      </c>
    </row>
    <row r="164" spans="1:15" ht="24">
      <c r="A164" s="135">
        <f t="shared" si="15"/>
        <v>0</v>
      </c>
      <c r="B164" s="135">
        <f>IF(A164&gt;0,SUM(A$2:A164),0)*10</f>
        <v>0</v>
      </c>
      <c r="C164" s="135">
        <v>3381908</v>
      </c>
      <c r="D164" s="135" t="s">
        <v>303</v>
      </c>
      <c r="E164" s="136" t="s">
        <v>187</v>
      </c>
      <c r="F164" s="136" t="s">
        <v>129</v>
      </c>
      <c r="G164" s="136" t="s">
        <v>74</v>
      </c>
      <c r="H164" s="138" t="s">
        <v>130</v>
      </c>
      <c r="I164" s="137" t="s">
        <v>253</v>
      </c>
      <c r="J164" s="139">
        <f>'KMT GP End Mill Recon Form'!H38</f>
        <v>0</v>
      </c>
      <c r="K164" s="135">
        <f t="shared" si="16"/>
        <v>0</v>
      </c>
      <c r="L164" s="135">
        <f>IFERROR(ROUND((IF($Q$1="CANADA",VLOOKUP(C164&amp;"-"&amp;K164,pricing!I:K,3,FALSE),VLOOKUP(C164&amp;"-"&amp;K164,pricing!I:J,2,FALSE))*J164),2),0)</f>
        <v>0</v>
      </c>
      <c r="M164" s="135">
        <f>ROUND(L164*VLOOKUP(I164,pricing!M:N,2,FALSE),2)</f>
        <v>0</v>
      </c>
      <c r="N164" s="135">
        <f>IF('KMT GP End Mill Recon Form'!$G$6="yes",IF($Q$1="CANADA",pricing!$R$2 *J164,pricing!$Q$2 *J164),0)</f>
        <v>0</v>
      </c>
      <c r="O164" s="135">
        <f t="shared" si="17"/>
        <v>0</v>
      </c>
    </row>
    <row r="165" spans="1:15" ht="24">
      <c r="A165" s="135">
        <f t="shared" si="15"/>
        <v>0</v>
      </c>
      <c r="B165" s="135">
        <f>IF(A165&gt;0,SUM(A$2:A165),0)*10</f>
        <v>0</v>
      </c>
      <c r="C165" s="135">
        <v>3381966</v>
      </c>
      <c r="D165" s="135" t="s">
        <v>304</v>
      </c>
      <c r="E165" s="136" t="s">
        <v>187</v>
      </c>
      <c r="F165" s="136" t="s">
        <v>129</v>
      </c>
      <c r="G165" s="136" t="s">
        <v>74</v>
      </c>
      <c r="H165" s="138" t="s">
        <v>133</v>
      </c>
      <c r="I165" s="137" t="s">
        <v>253</v>
      </c>
      <c r="J165" s="139">
        <f>'KMT GP End Mill Recon Form'!I38</f>
        <v>0</v>
      </c>
      <c r="K165" s="135">
        <f t="shared" si="16"/>
        <v>0</v>
      </c>
      <c r="L165" s="135">
        <f>IFERROR(ROUND((IF($Q$1="CANADA",VLOOKUP(C165&amp;"-"&amp;K165,pricing!I:K,3,FALSE),VLOOKUP(C165&amp;"-"&amp;K165,pricing!I:J,2,FALSE))*J165),2),0)</f>
        <v>0</v>
      </c>
      <c r="M165" s="135">
        <f>ROUND(L165*VLOOKUP(I165,pricing!M:N,2,FALSE),2)</f>
        <v>0</v>
      </c>
      <c r="N165" s="135">
        <f>IF('KMT GP End Mill Recon Form'!$G$6="yes",IF($Q$1="CANADA",pricing!$R$2 *J165,pricing!$Q$2 *J165),0)</f>
        <v>0</v>
      </c>
      <c r="O165" s="135">
        <f t="shared" si="17"/>
        <v>0</v>
      </c>
    </row>
    <row r="166" spans="1:15" ht="24">
      <c r="A166" s="135">
        <f t="shared" si="15"/>
        <v>0</v>
      </c>
      <c r="B166" s="135">
        <f>IF(A166&gt;0,SUM(A$2:A166),0)*10</f>
        <v>0</v>
      </c>
      <c r="C166" s="135">
        <v>3381985</v>
      </c>
      <c r="D166" s="135" t="s">
        <v>305</v>
      </c>
      <c r="E166" s="136" t="s">
        <v>187</v>
      </c>
      <c r="F166" s="136" t="s">
        <v>137</v>
      </c>
      <c r="G166" s="136" t="s">
        <v>73</v>
      </c>
      <c r="H166" s="138" t="s">
        <v>130</v>
      </c>
      <c r="I166" s="137" t="s">
        <v>253</v>
      </c>
      <c r="J166" s="139">
        <f>'KMT GP End Mill Recon Form'!J38</f>
        <v>0</v>
      </c>
      <c r="K166" s="135">
        <f t="shared" si="16"/>
        <v>0</v>
      </c>
      <c r="L166" s="135">
        <f>IFERROR(ROUND((IF($Q$1="CANADA",VLOOKUP(C166&amp;"-"&amp;K166,pricing!I:K,3,FALSE),VLOOKUP(C166&amp;"-"&amp;K166,pricing!I:J,2,FALSE))*J166),2),0)</f>
        <v>0</v>
      </c>
      <c r="M166" s="135">
        <f>ROUND(L166*VLOOKUP(I166,pricing!M:N,2,FALSE),2)</f>
        <v>0</v>
      </c>
      <c r="N166" s="135">
        <f>IF('KMT GP End Mill Recon Form'!$G$6="yes",IF($Q$1="CANADA",pricing!$R$2 *J166,pricing!$Q$2 *J166),0)</f>
        <v>0</v>
      </c>
      <c r="O166" s="135">
        <f t="shared" si="17"/>
        <v>0</v>
      </c>
    </row>
    <row r="167" spans="1:15" ht="24">
      <c r="A167" s="135">
        <f t="shared" si="15"/>
        <v>0</v>
      </c>
      <c r="B167" s="135">
        <f>IF(A167&gt;0,SUM(A$2:A167),0)*10</f>
        <v>0</v>
      </c>
      <c r="C167" s="135">
        <v>3381995</v>
      </c>
      <c r="D167" s="135" t="s">
        <v>306</v>
      </c>
      <c r="E167" s="136" t="s">
        <v>187</v>
      </c>
      <c r="F167" s="136" t="s">
        <v>137</v>
      </c>
      <c r="G167" s="136" t="s">
        <v>73</v>
      </c>
      <c r="H167" s="138" t="s">
        <v>133</v>
      </c>
      <c r="I167" s="137" t="s">
        <v>253</v>
      </c>
      <c r="J167" s="139">
        <f>'KMT GP End Mill Recon Form'!K38</f>
        <v>0</v>
      </c>
      <c r="K167" s="135">
        <f t="shared" si="16"/>
        <v>0</v>
      </c>
      <c r="L167" s="135">
        <f>IFERROR(ROUND((IF($Q$1="CANADA",VLOOKUP(C167&amp;"-"&amp;K167,pricing!I:K,3,FALSE),VLOOKUP(C167&amp;"-"&amp;K167,pricing!I:J,2,FALSE))*J167),2),0)</f>
        <v>0</v>
      </c>
      <c r="M167" s="135">
        <f>ROUND(L167*VLOOKUP(I167,pricing!M:N,2,FALSE),2)</f>
        <v>0</v>
      </c>
      <c r="N167" s="135">
        <f>IF('KMT GP End Mill Recon Form'!$G$6="yes",IF($Q$1="CANADA",pricing!$R$2 *J167,pricing!$Q$2 *J167),0)</f>
        <v>0</v>
      </c>
      <c r="O167" s="135">
        <f t="shared" si="17"/>
        <v>0</v>
      </c>
    </row>
    <row r="168" spans="1:15" ht="24">
      <c r="A168" s="135">
        <f t="shared" si="15"/>
        <v>0</v>
      </c>
      <c r="B168" s="135">
        <f>IF(A168&gt;0,SUM(A$2:A168),0)*10</f>
        <v>0</v>
      </c>
      <c r="C168" s="135">
        <v>3382003</v>
      </c>
      <c r="D168" s="135" t="s">
        <v>307</v>
      </c>
      <c r="E168" s="136" t="s">
        <v>187</v>
      </c>
      <c r="F168" s="136" t="s">
        <v>137</v>
      </c>
      <c r="G168" s="136" t="s">
        <v>74</v>
      </c>
      <c r="H168" s="138" t="s">
        <v>130</v>
      </c>
      <c r="I168" s="137" t="s">
        <v>253</v>
      </c>
      <c r="J168" s="139">
        <f>'KMT GP End Mill Recon Form'!L38</f>
        <v>0</v>
      </c>
      <c r="K168" s="135">
        <f t="shared" si="16"/>
        <v>0</v>
      </c>
      <c r="L168" s="135">
        <f>IFERROR(ROUND((IF($Q$1="CANADA",VLOOKUP(C168&amp;"-"&amp;K168,pricing!I:K,3,FALSE),VLOOKUP(C168&amp;"-"&amp;K168,pricing!I:J,2,FALSE))*J168),2),0)</f>
        <v>0</v>
      </c>
      <c r="M168" s="135">
        <f>ROUND(L168*VLOOKUP(I168,pricing!M:N,2,FALSE),2)</f>
        <v>0</v>
      </c>
      <c r="N168" s="135">
        <f>IF('KMT GP End Mill Recon Form'!$G$6="yes",IF($Q$1="CANADA",pricing!$R$2 *J168,pricing!$Q$2 *J168),0)</f>
        <v>0</v>
      </c>
      <c r="O168" s="135">
        <f t="shared" si="17"/>
        <v>0</v>
      </c>
    </row>
    <row r="169" spans="1:15" ht="24">
      <c r="A169" s="135">
        <f t="shared" si="15"/>
        <v>0</v>
      </c>
      <c r="B169" s="135">
        <f>IF(A169&gt;0,SUM(A$2:A169),0)*10</f>
        <v>0</v>
      </c>
      <c r="C169" s="135">
        <v>3382010</v>
      </c>
      <c r="D169" s="135" t="s">
        <v>308</v>
      </c>
      <c r="E169" s="136" t="s">
        <v>187</v>
      </c>
      <c r="F169" s="136" t="s">
        <v>137</v>
      </c>
      <c r="G169" s="136" t="s">
        <v>74</v>
      </c>
      <c r="H169" s="138" t="s">
        <v>133</v>
      </c>
      <c r="I169" s="137" t="s">
        <v>253</v>
      </c>
      <c r="J169" s="139">
        <f>'KMT GP End Mill Recon Form'!M38</f>
        <v>0</v>
      </c>
      <c r="K169" s="135">
        <f t="shared" si="16"/>
        <v>0</v>
      </c>
      <c r="L169" s="135">
        <f>IFERROR(ROUND((IF($Q$1="CANADA",VLOOKUP(C169&amp;"-"&amp;K169,pricing!I:K,3,FALSE),VLOOKUP(C169&amp;"-"&amp;K169,pricing!I:J,2,FALSE))*J169),2),0)</f>
        <v>0</v>
      </c>
      <c r="M169" s="135">
        <f>ROUND(L169*VLOOKUP(I169,pricing!M:N,2,FALSE),2)</f>
        <v>0</v>
      </c>
      <c r="N169" s="135">
        <f>IF('KMT GP End Mill Recon Form'!$G$6="yes",IF($Q$1="CANADA",pricing!$R$2 *J169,pricing!$Q$2 *J169),0)</f>
        <v>0</v>
      </c>
      <c r="O169" s="135">
        <f t="shared" si="17"/>
        <v>0</v>
      </c>
    </row>
  </sheetData>
  <sheetProtection selectLockedCells="1" selectUnlockedCells="1"/>
  <autoFilter ref="A1:O169" xr:uid="{19400A08-EEBF-4C65-BDEB-923222B409EF}">
    <sortState xmlns:xlrd2="http://schemas.microsoft.com/office/spreadsheetml/2017/richdata2" ref="A2:O169">
      <sortCondition ref="I1:I169"/>
    </sortState>
  </autoFilter>
  <dataValidations count="1">
    <dataValidation type="whole" allowBlank="1" showErrorMessage="1" errorTitle="Must be a Whole Number!!" error="Must be a Whole Number!!" promptTitle="Must be a Whole Number!!" prompt="Must be a Whole Number!!" sqref="J2:J169" xr:uid="{D87A7011-062D-48A1-B641-5D32EC76177E}">
      <formula1>0</formula1>
      <formula2>99999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09F5-9AB6-44BD-8993-EF1D5E4F3749}">
  <sheetPr codeName="Sheet4"/>
  <dimension ref="A1:R337"/>
  <sheetViews>
    <sheetView zoomScale="115" zoomScaleNormal="115" workbookViewId="0">
      <selection activeCell="B86" sqref="B86:F86"/>
    </sheetView>
  </sheetViews>
  <sheetFormatPr defaultRowHeight="15"/>
  <cols>
    <col min="4" max="4" width="14" bestFit="1" customWidth="1"/>
    <col min="5" max="5" width="25.85546875" bestFit="1" customWidth="1"/>
    <col min="6" max="6" width="12.5703125" bestFit="1" customWidth="1"/>
    <col min="7" max="7" width="12.140625" bestFit="1" customWidth="1"/>
    <col min="8" max="8" width="20.28515625" bestFit="1" customWidth="1"/>
    <col min="9" max="9" width="20.28515625" customWidth="1"/>
    <col min="13" max="13" width="24.28515625" bestFit="1" customWidth="1"/>
  </cols>
  <sheetData>
    <row r="1" spans="1:18">
      <c r="A1" s="129" t="s">
        <v>309</v>
      </c>
      <c r="B1" s="129" t="s">
        <v>310</v>
      </c>
      <c r="C1" s="129" t="s">
        <v>311</v>
      </c>
      <c r="D1" s="129" t="s">
        <v>116</v>
      </c>
      <c r="E1" s="129" t="s">
        <v>312</v>
      </c>
      <c r="F1" s="130" t="s">
        <v>117</v>
      </c>
      <c r="G1" s="131" t="s">
        <v>118</v>
      </c>
      <c r="H1" s="126" t="s">
        <v>119</v>
      </c>
      <c r="I1" s="126" t="s">
        <v>313</v>
      </c>
      <c r="J1" s="127" t="s">
        <v>314</v>
      </c>
      <c r="K1" s="127" t="s">
        <v>315</v>
      </c>
      <c r="L1" s="127"/>
      <c r="M1" s="141" t="s">
        <v>253</v>
      </c>
      <c r="N1" s="146">
        <v>1</v>
      </c>
      <c r="P1" s="11" t="s">
        <v>125</v>
      </c>
      <c r="Q1" s="11" t="s">
        <v>314</v>
      </c>
      <c r="R1" s="11" t="s">
        <v>315</v>
      </c>
    </row>
    <row r="2" spans="1:18">
      <c r="A2" s="123" t="s">
        <v>316</v>
      </c>
      <c r="B2" s="123">
        <v>3381723</v>
      </c>
      <c r="C2" s="123">
        <v>1</v>
      </c>
      <c r="D2" s="128" t="s">
        <v>317</v>
      </c>
      <c r="E2" s="128" t="s">
        <v>128</v>
      </c>
      <c r="F2" s="132" t="s">
        <v>129</v>
      </c>
      <c r="G2" s="128" t="s">
        <v>73</v>
      </c>
      <c r="H2" s="125" t="s">
        <v>130</v>
      </c>
      <c r="I2" s="125" t="str">
        <f>B2&amp;"-"&amp;C2</f>
        <v>3381723-1</v>
      </c>
      <c r="J2" s="178">
        <v>14.25</v>
      </c>
      <c r="K2" s="178">
        <v>18.670000000000002</v>
      </c>
      <c r="L2" s="145"/>
      <c r="M2" s="141" t="s">
        <v>131</v>
      </c>
      <c r="N2" s="146">
        <v>1.2</v>
      </c>
      <c r="Q2" s="146">
        <v>1.1399999999999999</v>
      </c>
      <c r="R2" s="146">
        <v>1.47</v>
      </c>
    </row>
    <row r="3" spans="1:18" ht="26.25">
      <c r="A3" s="124" t="s">
        <v>316</v>
      </c>
      <c r="B3" s="124">
        <v>3381723</v>
      </c>
      <c r="C3" s="124">
        <v>5</v>
      </c>
      <c r="D3" s="128" t="s">
        <v>317</v>
      </c>
      <c r="E3" s="150" t="s">
        <v>128</v>
      </c>
      <c r="F3" s="132" t="s">
        <v>129</v>
      </c>
      <c r="G3" s="128" t="s">
        <v>73</v>
      </c>
      <c r="H3" s="125" t="s">
        <v>130</v>
      </c>
      <c r="I3" s="125" t="str">
        <f>B3&amp;"-"&amp;C3</f>
        <v>3381723-5</v>
      </c>
      <c r="J3" s="178">
        <v>11.4</v>
      </c>
      <c r="K3" s="178">
        <v>14.92</v>
      </c>
      <c r="L3" s="145"/>
      <c r="M3" s="142" t="s">
        <v>196</v>
      </c>
      <c r="N3" s="146">
        <v>1</v>
      </c>
    </row>
    <row r="4" spans="1:18">
      <c r="A4" s="123" t="s">
        <v>316</v>
      </c>
      <c r="B4" s="123">
        <v>3381723</v>
      </c>
      <c r="C4" s="123">
        <v>25</v>
      </c>
      <c r="D4" s="128" t="s">
        <v>317</v>
      </c>
      <c r="E4" s="128" t="s">
        <v>128</v>
      </c>
      <c r="F4" s="132" t="s">
        <v>129</v>
      </c>
      <c r="G4" s="128" t="s">
        <v>73</v>
      </c>
      <c r="H4" s="125" t="s">
        <v>130</v>
      </c>
      <c r="I4" s="125" t="str">
        <f t="shared" ref="I4:I66" si="0">B4&amp;"-"&amp;C4</f>
        <v>3381723-25</v>
      </c>
      <c r="J4" s="178">
        <v>11.18</v>
      </c>
      <c r="K4" s="178">
        <v>14.65</v>
      </c>
      <c r="L4" s="145"/>
    </row>
    <row r="5" spans="1:18">
      <c r="A5" s="123" t="s">
        <v>316</v>
      </c>
      <c r="B5" s="123">
        <v>3381723</v>
      </c>
      <c r="C5" s="123">
        <v>50</v>
      </c>
      <c r="D5" s="128" t="s">
        <v>317</v>
      </c>
      <c r="E5" s="128" t="s">
        <v>128</v>
      </c>
      <c r="F5" s="132" t="s">
        <v>129</v>
      </c>
      <c r="G5" s="128" t="s">
        <v>73</v>
      </c>
      <c r="H5" s="125" t="s">
        <v>130</v>
      </c>
      <c r="I5" s="125" t="str">
        <f t="shared" si="0"/>
        <v>3381723-50</v>
      </c>
      <c r="J5" s="178">
        <v>10.84</v>
      </c>
      <c r="K5" s="178">
        <v>14.2</v>
      </c>
      <c r="L5" s="145"/>
    </row>
    <row r="6" spans="1:18">
      <c r="A6" s="123" t="s">
        <v>316</v>
      </c>
      <c r="B6" s="123">
        <v>3381723</v>
      </c>
      <c r="C6" s="123">
        <v>75</v>
      </c>
      <c r="D6" s="128" t="s">
        <v>317</v>
      </c>
      <c r="E6" s="128" t="s">
        <v>128</v>
      </c>
      <c r="F6" s="132" t="s">
        <v>129</v>
      </c>
      <c r="G6" s="128" t="s">
        <v>73</v>
      </c>
      <c r="H6" s="125" t="s">
        <v>130</v>
      </c>
      <c r="I6" s="125" t="str">
        <f t="shared" si="0"/>
        <v>3381723-75</v>
      </c>
      <c r="J6" s="178">
        <v>10.6</v>
      </c>
      <c r="K6" s="178">
        <v>13.88</v>
      </c>
      <c r="L6" s="145"/>
    </row>
    <row r="7" spans="1:18">
      <c r="A7" s="123" t="s">
        <v>316</v>
      </c>
      <c r="B7" s="123">
        <v>3381723</v>
      </c>
      <c r="C7" s="123">
        <v>100</v>
      </c>
      <c r="D7" s="128" t="s">
        <v>317</v>
      </c>
      <c r="E7" s="128" t="s">
        <v>128</v>
      </c>
      <c r="F7" s="132" t="s">
        <v>129</v>
      </c>
      <c r="G7" s="128" t="s">
        <v>73</v>
      </c>
      <c r="H7" s="125" t="s">
        <v>130</v>
      </c>
      <c r="I7" s="125" t="str">
        <f t="shared" si="0"/>
        <v>3381723-100</v>
      </c>
      <c r="J7" s="178">
        <v>10.26</v>
      </c>
      <c r="K7" s="178">
        <v>13.43</v>
      </c>
      <c r="L7" s="145"/>
    </row>
    <row r="8" spans="1:18">
      <c r="A8" s="123" t="s">
        <v>316</v>
      </c>
      <c r="B8" s="123">
        <v>3381724</v>
      </c>
      <c r="C8" s="123">
        <v>1</v>
      </c>
      <c r="D8" s="128" t="s">
        <v>317</v>
      </c>
      <c r="E8" s="128" t="s">
        <v>128</v>
      </c>
      <c r="F8" s="132" t="s">
        <v>129</v>
      </c>
      <c r="G8" s="128" t="s">
        <v>73</v>
      </c>
      <c r="H8" s="125" t="s">
        <v>133</v>
      </c>
      <c r="I8" s="125" t="str">
        <f t="shared" si="0"/>
        <v>3381724-1</v>
      </c>
      <c r="J8" s="178">
        <v>18.989999999999998</v>
      </c>
      <c r="K8" s="178">
        <v>24.88</v>
      </c>
      <c r="L8" s="145"/>
    </row>
    <row r="9" spans="1:18">
      <c r="A9" s="124" t="s">
        <v>316</v>
      </c>
      <c r="B9" s="124">
        <v>3381724</v>
      </c>
      <c r="C9" s="124">
        <v>5</v>
      </c>
      <c r="D9" s="128" t="s">
        <v>317</v>
      </c>
      <c r="E9" s="128" t="s">
        <v>128</v>
      </c>
      <c r="F9" s="132" t="s">
        <v>129</v>
      </c>
      <c r="G9" s="128" t="s">
        <v>73</v>
      </c>
      <c r="H9" s="125" t="s">
        <v>133</v>
      </c>
      <c r="I9" s="125" t="str">
        <f t="shared" si="0"/>
        <v>3381724-5</v>
      </c>
      <c r="J9" s="178">
        <v>15.18</v>
      </c>
      <c r="K9" s="178">
        <v>19.89</v>
      </c>
      <c r="L9" s="145"/>
    </row>
    <row r="10" spans="1:18">
      <c r="A10" s="123" t="s">
        <v>316</v>
      </c>
      <c r="B10" s="123">
        <v>3381724</v>
      </c>
      <c r="C10" s="123">
        <v>25</v>
      </c>
      <c r="D10" s="128" t="s">
        <v>317</v>
      </c>
      <c r="E10" s="128" t="s">
        <v>128</v>
      </c>
      <c r="F10" s="132" t="s">
        <v>129</v>
      </c>
      <c r="G10" s="128" t="s">
        <v>73</v>
      </c>
      <c r="H10" s="125" t="s">
        <v>133</v>
      </c>
      <c r="I10" s="125" t="str">
        <f t="shared" si="0"/>
        <v>3381724-25</v>
      </c>
      <c r="J10" s="178">
        <v>14.88</v>
      </c>
      <c r="K10" s="178">
        <v>19.5</v>
      </c>
      <c r="L10" s="145"/>
    </row>
    <row r="11" spans="1:18">
      <c r="A11" s="123" t="s">
        <v>316</v>
      </c>
      <c r="B11" s="123">
        <v>3381724</v>
      </c>
      <c r="C11" s="123">
        <v>50</v>
      </c>
      <c r="D11" s="128" t="s">
        <v>317</v>
      </c>
      <c r="E11" s="128" t="s">
        <v>128</v>
      </c>
      <c r="F11" s="132" t="s">
        <v>129</v>
      </c>
      <c r="G11" s="128" t="s">
        <v>73</v>
      </c>
      <c r="H11" s="125" t="s">
        <v>133</v>
      </c>
      <c r="I11" s="125" t="str">
        <f t="shared" si="0"/>
        <v>3381724-50</v>
      </c>
      <c r="J11" s="178">
        <v>14.44</v>
      </c>
      <c r="K11" s="178">
        <v>18.91</v>
      </c>
      <c r="L11" s="145"/>
    </row>
    <row r="12" spans="1:18">
      <c r="A12" s="123" t="s">
        <v>316</v>
      </c>
      <c r="B12" s="123">
        <v>3381724</v>
      </c>
      <c r="C12" s="123">
        <v>75</v>
      </c>
      <c r="D12" s="128" t="s">
        <v>317</v>
      </c>
      <c r="E12" s="128" t="s">
        <v>128</v>
      </c>
      <c r="F12" s="132" t="s">
        <v>129</v>
      </c>
      <c r="G12" s="128" t="s">
        <v>73</v>
      </c>
      <c r="H12" s="125" t="s">
        <v>133</v>
      </c>
      <c r="I12" s="125" t="str">
        <f t="shared" si="0"/>
        <v>3381724-75</v>
      </c>
      <c r="J12" s="178">
        <v>14.14</v>
      </c>
      <c r="K12" s="178">
        <v>18.52</v>
      </c>
      <c r="L12" s="145"/>
    </row>
    <row r="13" spans="1:18">
      <c r="A13" s="123" t="s">
        <v>316</v>
      </c>
      <c r="B13" s="123">
        <v>3381724</v>
      </c>
      <c r="C13" s="123">
        <v>100</v>
      </c>
      <c r="D13" s="128" t="s">
        <v>317</v>
      </c>
      <c r="E13" s="128" t="s">
        <v>128</v>
      </c>
      <c r="F13" s="132" t="s">
        <v>129</v>
      </c>
      <c r="G13" s="128" t="s">
        <v>73</v>
      </c>
      <c r="H13" s="125" t="s">
        <v>133</v>
      </c>
      <c r="I13" s="125" t="str">
        <f t="shared" si="0"/>
        <v>3381724-100</v>
      </c>
      <c r="J13" s="178">
        <v>13.68</v>
      </c>
      <c r="K13" s="178">
        <v>17.93</v>
      </c>
      <c r="L13" s="145"/>
    </row>
    <row r="14" spans="1:18">
      <c r="A14" s="123" t="s">
        <v>316</v>
      </c>
      <c r="B14" s="123">
        <v>3381725</v>
      </c>
      <c r="C14" s="123">
        <v>1</v>
      </c>
      <c r="D14" s="128" t="s">
        <v>318</v>
      </c>
      <c r="E14" s="128" t="s">
        <v>142</v>
      </c>
      <c r="F14" s="132" t="s">
        <v>129</v>
      </c>
      <c r="G14" s="128" t="s">
        <v>73</v>
      </c>
      <c r="H14" s="125" t="s">
        <v>130</v>
      </c>
      <c r="I14" s="125" t="str">
        <f t="shared" si="0"/>
        <v>3381725-1</v>
      </c>
      <c r="J14" s="178">
        <v>16.149999999999999</v>
      </c>
      <c r="K14" s="178">
        <v>21.16</v>
      </c>
      <c r="L14" s="145"/>
    </row>
    <row r="15" spans="1:18">
      <c r="A15" s="124" t="s">
        <v>316</v>
      </c>
      <c r="B15" s="124">
        <v>3381725</v>
      </c>
      <c r="C15" s="124">
        <v>5</v>
      </c>
      <c r="D15" s="128" t="s">
        <v>318</v>
      </c>
      <c r="E15" s="128" t="s">
        <v>142</v>
      </c>
      <c r="F15" s="132" t="s">
        <v>129</v>
      </c>
      <c r="G15" s="128" t="s">
        <v>73</v>
      </c>
      <c r="H15" s="125" t="s">
        <v>130</v>
      </c>
      <c r="I15" s="125" t="str">
        <f t="shared" si="0"/>
        <v>3381725-5</v>
      </c>
      <c r="J15" s="178">
        <v>12.92</v>
      </c>
      <c r="K15" s="178">
        <v>16.920000000000002</v>
      </c>
      <c r="L15" s="145"/>
    </row>
    <row r="16" spans="1:18">
      <c r="A16" s="123" t="s">
        <v>316</v>
      </c>
      <c r="B16" s="123">
        <v>3381725</v>
      </c>
      <c r="C16" s="123">
        <v>25</v>
      </c>
      <c r="D16" s="128" t="s">
        <v>318</v>
      </c>
      <c r="E16" s="128" t="s">
        <v>142</v>
      </c>
      <c r="F16" s="132" t="s">
        <v>129</v>
      </c>
      <c r="G16" s="128" t="s">
        <v>73</v>
      </c>
      <c r="H16" s="125" t="s">
        <v>130</v>
      </c>
      <c r="I16" s="125" t="str">
        <f t="shared" si="0"/>
        <v>3381725-25</v>
      </c>
      <c r="J16" s="178">
        <v>12.66</v>
      </c>
      <c r="K16" s="178">
        <v>16.579999999999998</v>
      </c>
      <c r="L16" s="145"/>
    </row>
    <row r="17" spans="1:12">
      <c r="A17" s="123" t="s">
        <v>316</v>
      </c>
      <c r="B17" s="123">
        <v>3381725</v>
      </c>
      <c r="C17" s="123">
        <v>50</v>
      </c>
      <c r="D17" s="128" t="s">
        <v>318</v>
      </c>
      <c r="E17" s="128" t="s">
        <v>142</v>
      </c>
      <c r="F17" s="132" t="s">
        <v>129</v>
      </c>
      <c r="G17" s="128" t="s">
        <v>73</v>
      </c>
      <c r="H17" s="125" t="s">
        <v>130</v>
      </c>
      <c r="I17" s="125" t="str">
        <f t="shared" si="0"/>
        <v>3381725-50</v>
      </c>
      <c r="J17" s="178">
        <v>12.28</v>
      </c>
      <c r="K17" s="178">
        <v>16.079999999999998</v>
      </c>
      <c r="L17" s="145"/>
    </row>
    <row r="18" spans="1:12">
      <c r="A18" s="123" t="s">
        <v>316</v>
      </c>
      <c r="B18" s="123">
        <v>3381725</v>
      </c>
      <c r="C18" s="123">
        <v>75</v>
      </c>
      <c r="D18" s="128" t="s">
        <v>318</v>
      </c>
      <c r="E18" s="128" t="s">
        <v>142</v>
      </c>
      <c r="F18" s="132" t="s">
        <v>129</v>
      </c>
      <c r="G18" s="128" t="s">
        <v>73</v>
      </c>
      <c r="H18" s="125" t="s">
        <v>130</v>
      </c>
      <c r="I18" s="125" t="str">
        <f t="shared" si="0"/>
        <v>3381725-75</v>
      </c>
      <c r="J18" s="178">
        <v>12.02</v>
      </c>
      <c r="K18" s="178">
        <v>15.74</v>
      </c>
      <c r="L18" s="145"/>
    </row>
    <row r="19" spans="1:12">
      <c r="A19" s="123" t="s">
        <v>316</v>
      </c>
      <c r="B19" s="123">
        <v>3381725</v>
      </c>
      <c r="C19" s="123">
        <v>100</v>
      </c>
      <c r="D19" s="128" t="s">
        <v>318</v>
      </c>
      <c r="E19" s="128" t="s">
        <v>142</v>
      </c>
      <c r="F19" s="132" t="s">
        <v>129</v>
      </c>
      <c r="G19" s="128" t="s">
        <v>73</v>
      </c>
      <c r="H19" s="125" t="s">
        <v>130</v>
      </c>
      <c r="I19" s="125" t="str">
        <f t="shared" si="0"/>
        <v>3381725-100</v>
      </c>
      <c r="J19" s="178">
        <v>11.62</v>
      </c>
      <c r="K19" s="178">
        <v>15.22</v>
      </c>
      <c r="L19" s="145"/>
    </row>
    <row r="20" spans="1:12">
      <c r="A20" s="123" t="s">
        <v>316</v>
      </c>
      <c r="B20" s="123">
        <v>3381726</v>
      </c>
      <c r="C20" s="123">
        <v>1</v>
      </c>
      <c r="D20" s="128" t="s">
        <v>319</v>
      </c>
      <c r="E20" s="128" t="s">
        <v>151</v>
      </c>
      <c r="F20" s="132" t="s">
        <v>129</v>
      </c>
      <c r="G20" s="128" t="s">
        <v>73</v>
      </c>
      <c r="H20" s="125" t="s">
        <v>130</v>
      </c>
      <c r="I20" s="125" t="str">
        <f t="shared" si="0"/>
        <v>3381726-1</v>
      </c>
      <c r="J20" s="178">
        <v>22.82</v>
      </c>
      <c r="K20" s="178">
        <v>29.9</v>
      </c>
      <c r="L20" s="145"/>
    </row>
    <row r="21" spans="1:12">
      <c r="A21" s="124" t="s">
        <v>316</v>
      </c>
      <c r="B21" s="124">
        <v>3381726</v>
      </c>
      <c r="C21" s="124">
        <v>5</v>
      </c>
      <c r="D21" s="128" t="s">
        <v>319</v>
      </c>
      <c r="E21" s="128" t="s">
        <v>151</v>
      </c>
      <c r="F21" s="132" t="s">
        <v>129</v>
      </c>
      <c r="G21" s="128" t="s">
        <v>73</v>
      </c>
      <c r="H21" s="125" t="s">
        <v>130</v>
      </c>
      <c r="I21" s="125" t="str">
        <f t="shared" si="0"/>
        <v>3381726-5</v>
      </c>
      <c r="J21" s="178">
        <v>18.260000000000002</v>
      </c>
      <c r="K21" s="178">
        <v>23.92</v>
      </c>
      <c r="L21" s="145"/>
    </row>
    <row r="22" spans="1:12">
      <c r="A22" s="123" t="s">
        <v>316</v>
      </c>
      <c r="B22" s="123">
        <v>3381726</v>
      </c>
      <c r="C22" s="123">
        <v>25</v>
      </c>
      <c r="D22" s="128" t="s">
        <v>319</v>
      </c>
      <c r="E22" s="128" t="s">
        <v>151</v>
      </c>
      <c r="F22" s="132" t="s">
        <v>129</v>
      </c>
      <c r="G22" s="128" t="s">
        <v>73</v>
      </c>
      <c r="H22" s="125" t="s">
        <v>130</v>
      </c>
      <c r="I22" s="125" t="str">
        <f t="shared" si="0"/>
        <v>3381726-25</v>
      </c>
      <c r="J22" s="178">
        <v>17.88</v>
      </c>
      <c r="K22" s="178">
        <v>23.43</v>
      </c>
      <c r="L22" s="145"/>
    </row>
    <row r="23" spans="1:12">
      <c r="A23" s="123" t="s">
        <v>316</v>
      </c>
      <c r="B23" s="123">
        <v>3381726</v>
      </c>
      <c r="C23" s="123">
        <v>50</v>
      </c>
      <c r="D23" s="128" t="s">
        <v>319</v>
      </c>
      <c r="E23" s="128" t="s">
        <v>151</v>
      </c>
      <c r="F23" s="132" t="s">
        <v>129</v>
      </c>
      <c r="G23" s="128" t="s">
        <v>73</v>
      </c>
      <c r="H23" s="125" t="s">
        <v>130</v>
      </c>
      <c r="I23" s="125" t="str">
        <f t="shared" si="0"/>
        <v>3381726-50</v>
      </c>
      <c r="J23" s="178">
        <v>17.34</v>
      </c>
      <c r="K23" s="178">
        <v>22.71</v>
      </c>
      <c r="L23" s="145"/>
    </row>
    <row r="24" spans="1:12">
      <c r="A24" s="123" t="s">
        <v>316</v>
      </c>
      <c r="B24" s="123">
        <v>3381726</v>
      </c>
      <c r="C24" s="123">
        <v>75</v>
      </c>
      <c r="D24" s="128" t="s">
        <v>319</v>
      </c>
      <c r="E24" s="128" t="s">
        <v>151</v>
      </c>
      <c r="F24" s="132" t="s">
        <v>129</v>
      </c>
      <c r="G24" s="128" t="s">
        <v>73</v>
      </c>
      <c r="H24" s="125" t="s">
        <v>130</v>
      </c>
      <c r="I24" s="125" t="str">
        <f t="shared" si="0"/>
        <v>3381726-75</v>
      </c>
      <c r="J24" s="178">
        <v>16.97</v>
      </c>
      <c r="K24" s="178">
        <v>22.23</v>
      </c>
      <c r="L24" s="145"/>
    </row>
    <row r="25" spans="1:12">
      <c r="A25" s="123" t="s">
        <v>316</v>
      </c>
      <c r="B25" s="123">
        <v>3381726</v>
      </c>
      <c r="C25" s="123">
        <v>100</v>
      </c>
      <c r="D25" s="128" t="s">
        <v>319</v>
      </c>
      <c r="E25" s="128" t="s">
        <v>151</v>
      </c>
      <c r="F25" s="132" t="s">
        <v>129</v>
      </c>
      <c r="G25" s="128" t="s">
        <v>73</v>
      </c>
      <c r="H25" s="125" t="s">
        <v>130</v>
      </c>
      <c r="I25" s="125" t="str">
        <f t="shared" si="0"/>
        <v>3381726-100</v>
      </c>
      <c r="J25" s="178">
        <v>16.440000000000001</v>
      </c>
      <c r="K25" s="178">
        <v>21.53</v>
      </c>
      <c r="L25" s="145"/>
    </row>
    <row r="26" spans="1:12">
      <c r="A26" s="123" t="s">
        <v>316</v>
      </c>
      <c r="B26" s="123">
        <v>3381728</v>
      </c>
      <c r="C26" s="123">
        <v>1</v>
      </c>
      <c r="D26" s="128" t="s">
        <v>320</v>
      </c>
      <c r="E26" s="128" t="s">
        <v>160</v>
      </c>
      <c r="F26" s="132" t="s">
        <v>129</v>
      </c>
      <c r="G26" s="128" t="s">
        <v>73</v>
      </c>
      <c r="H26" s="125" t="s">
        <v>130</v>
      </c>
      <c r="I26" s="125" t="str">
        <f t="shared" si="0"/>
        <v>3381728-1</v>
      </c>
      <c r="J26" s="178">
        <v>33.090000000000003</v>
      </c>
      <c r="K26" s="178">
        <v>43.35</v>
      </c>
      <c r="L26" s="145"/>
    </row>
    <row r="27" spans="1:12">
      <c r="A27" s="124" t="s">
        <v>316</v>
      </c>
      <c r="B27" s="124">
        <v>3381728</v>
      </c>
      <c r="C27" s="124">
        <v>5</v>
      </c>
      <c r="D27" s="128" t="s">
        <v>320</v>
      </c>
      <c r="E27" s="128" t="s">
        <v>160</v>
      </c>
      <c r="F27" s="132" t="s">
        <v>129</v>
      </c>
      <c r="G27" s="128" t="s">
        <v>73</v>
      </c>
      <c r="H27" s="125" t="s">
        <v>130</v>
      </c>
      <c r="I27" s="125" t="str">
        <f t="shared" si="0"/>
        <v>3381728-5</v>
      </c>
      <c r="J27" s="178">
        <v>26.46</v>
      </c>
      <c r="K27" s="178">
        <v>34.67</v>
      </c>
      <c r="L27" s="145"/>
    </row>
    <row r="28" spans="1:12">
      <c r="A28" s="123" t="s">
        <v>316</v>
      </c>
      <c r="B28" s="123">
        <v>3381728</v>
      </c>
      <c r="C28" s="123">
        <v>25</v>
      </c>
      <c r="D28" s="128" t="s">
        <v>320</v>
      </c>
      <c r="E28" s="128" t="s">
        <v>160</v>
      </c>
      <c r="F28" s="132" t="s">
        <v>129</v>
      </c>
      <c r="G28" s="128" t="s">
        <v>73</v>
      </c>
      <c r="H28" s="125" t="s">
        <v>130</v>
      </c>
      <c r="I28" s="125" t="str">
        <f t="shared" si="0"/>
        <v>3381728-25</v>
      </c>
      <c r="J28" s="178">
        <v>25.94</v>
      </c>
      <c r="K28" s="178">
        <v>33.979999999999997</v>
      </c>
      <c r="L28" s="145"/>
    </row>
    <row r="29" spans="1:12">
      <c r="A29" s="123" t="s">
        <v>316</v>
      </c>
      <c r="B29" s="123">
        <v>3381728</v>
      </c>
      <c r="C29" s="123">
        <v>50</v>
      </c>
      <c r="D29" s="128" t="s">
        <v>320</v>
      </c>
      <c r="E29" s="128" t="s">
        <v>160</v>
      </c>
      <c r="F29" s="132" t="s">
        <v>129</v>
      </c>
      <c r="G29" s="128" t="s">
        <v>73</v>
      </c>
      <c r="H29" s="125" t="s">
        <v>130</v>
      </c>
      <c r="I29" s="125" t="str">
        <f t="shared" si="0"/>
        <v>3381728-50</v>
      </c>
      <c r="J29" s="178">
        <v>25.14</v>
      </c>
      <c r="K29" s="178">
        <v>32.93</v>
      </c>
      <c r="L29" s="145"/>
    </row>
    <row r="30" spans="1:12">
      <c r="A30" s="123" t="s">
        <v>316</v>
      </c>
      <c r="B30" s="123">
        <v>3381728</v>
      </c>
      <c r="C30" s="123">
        <v>75</v>
      </c>
      <c r="D30" s="128" t="s">
        <v>320</v>
      </c>
      <c r="E30" s="128" t="s">
        <v>160</v>
      </c>
      <c r="F30" s="132" t="s">
        <v>129</v>
      </c>
      <c r="G30" s="128" t="s">
        <v>73</v>
      </c>
      <c r="H30" s="125" t="s">
        <v>130</v>
      </c>
      <c r="I30" s="125" t="str">
        <f t="shared" si="0"/>
        <v>3381728-75</v>
      </c>
      <c r="J30" s="178">
        <v>24.61</v>
      </c>
      <c r="K30" s="178">
        <v>32.24</v>
      </c>
      <c r="L30" s="145"/>
    </row>
    <row r="31" spans="1:12">
      <c r="A31" s="123" t="s">
        <v>316</v>
      </c>
      <c r="B31" s="123">
        <v>3381728</v>
      </c>
      <c r="C31" s="123">
        <v>100</v>
      </c>
      <c r="D31" s="128" t="s">
        <v>320</v>
      </c>
      <c r="E31" s="128" t="s">
        <v>160</v>
      </c>
      <c r="F31" s="132" t="s">
        <v>129</v>
      </c>
      <c r="G31" s="128" t="s">
        <v>73</v>
      </c>
      <c r="H31" s="125" t="s">
        <v>130</v>
      </c>
      <c r="I31" s="125" t="str">
        <f t="shared" si="0"/>
        <v>3381728-100</v>
      </c>
      <c r="J31" s="178">
        <v>23.83</v>
      </c>
      <c r="K31" s="178">
        <v>31.22</v>
      </c>
      <c r="L31" s="145"/>
    </row>
    <row r="32" spans="1:12">
      <c r="A32" s="123" t="s">
        <v>316</v>
      </c>
      <c r="B32" s="123">
        <v>3381847</v>
      </c>
      <c r="C32" s="123">
        <v>1</v>
      </c>
      <c r="D32" s="128" t="s">
        <v>321</v>
      </c>
      <c r="E32" s="128" t="s">
        <v>169</v>
      </c>
      <c r="F32" s="132" t="s">
        <v>129</v>
      </c>
      <c r="G32" s="128" t="s">
        <v>73</v>
      </c>
      <c r="H32" s="125" t="s">
        <v>130</v>
      </c>
      <c r="I32" s="125" t="str">
        <f t="shared" si="0"/>
        <v>3381847-1</v>
      </c>
      <c r="J32" s="178">
        <v>45.95</v>
      </c>
      <c r="K32" s="178">
        <v>60.2</v>
      </c>
      <c r="L32" s="145"/>
    </row>
    <row r="33" spans="1:12">
      <c r="A33" s="124" t="s">
        <v>316</v>
      </c>
      <c r="B33" s="124">
        <v>3381847</v>
      </c>
      <c r="C33" s="124">
        <v>5</v>
      </c>
      <c r="D33" s="128" t="s">
        <v>321</v>
      </c>
      <c r="E33" s="128" t="s">
        <v>169</v>
      </c>
      <c r="F33" s="132" t="s">
        <v>129</v>
      </c>
      <c r="G33" s="128" t="s">
        <v>73</v>
      </c>
      <c r="H33" s="125" t="s">
        <v>130</v>
      </c>
      <c r="I33" s="125" t="str">
        <f t="shared" si="0"/>
        <v>3381847-5</v>
      </c>
      <c r="J33" s="178">
        <v>36.770000000000003</v>
      </c>
      <c r="K33" s="178">
        <v>48.17</v>
      </c>
      <c r="L33" s="145"/>
    </row>
    <row r="34" spans="1:12">
      <c r="A34" s="123" t="s">
        <v>316</v>
      </c>
      <c r="B34" s="123">
        <v>3381847</v>
      </c>
      <c r="C34" s="123">
        <v>25</v>
      </c>
      <c r="D34" s="128" t="s">
        <v>321</v>
      </c>
      <c r="E34" s="128" t="s">
        <v>169</v>
      </c>
      <c r="F34" s="132" t="s">
        <v>129</v>
      </c>
      <c r="G34" s="128" t="s">
        <v>73</v>
      </c>
      <c r="H34" s="125" t="s">
        <v>130</v>
      </c>
      <c r="I34" s="125" t="str">
        <f t="shared" si="0"/>
        <v>3381847-25</v>
      </c>
      <c r="J34" s="178">
        <v>36.03</v>
      </c>
      <c r="K34" s="178">
        <v>47.2</v>
      </c>
      <c r="L34" s="145"/>
    </row>
    <row r="35" spans="1:12">
      <c r="A35" s="123" t="s">
        <v>316</v>
      </c>
      <c r="B35" s="123">
        <v>3381847</v>
      </c>
      <c r="C35" s="123">
        <v>50</v>
      </c>
      <c r="D35" s="128" t="s">
        <v>321</v>
      </c>
      <c r="E35" s="128" t="s">
        <v>169</v>
      </c>
      <c r="F35" s="132" t="s">
        <v>129</v>
      </c>
      <c r="G35" s="128" t="s">
        <v>73</v>
      </c>
      <c r="H35" s="125" t="s">
        <v>130</v>
      </c>
      <c r="I35" s="125" t="str">
        <f t="shared" si="0"/>
        <v>3381847-50</v>
      </c>
      <c r="J35" s="178">
        <v>34.93</v>
      </c>
      <c r="K35" s="178">
        <v>45.76</v>
      </c>
      <c r="L35" s="145"/>
    </row>
    <row r="36" spans="1:12">
      <c r="A36" s="123" t="s">
        <v>316</v>
      </c>
      <c r="B36" s="123">
        <v>3381847</v>
      </c>
      <c r="C36" s="123">
        <v>75</v>
      </c>
      <c r="D36" s="128" t="s">
        <v>321</v>
      </c>
      <c r="E36" s="128" t="s">
        <v>169</v>
      </c>
      <c r="F36" s="132" t="s">
        <v>129</v>
      </c>
      <c r="G36" s="128" t="s">
        <v>73</v>
      </c>
      <c r="H36" s="125" t="s">
        <v>130</v>
      </c>
      <c r="I36" s="125" t="str">
        <f t="shared" si="0"/>
        <v>3381847-75</v>
      </c>
      <c r="J36" s="178">
        <v>34.19</v>
      </c>
      <c r="K36" s="178">
        <v>44.78</v>
      </c>
      <c r="L36" s="145"/>
    </row>
    <row r="37" spans="1:12">
      <c r="A37" s="123" t="s">
        <v>316</v>
      </c>
      <c r="B37" s="123">
        <v>3381847</v>
      </c>
      <c r="C37" s="123">
        <v>100</v>
      </c>
      <c r="D37" s="128" t="s">
        <v>321</v>
      </c>
      <c r="E37" s="128" t="s">
        <v>169</v>
      </c>
      <c r="F37" s="132" t="s">
        <v>129</v>
      </c>
      <c r="G37" s="128" t="s">
        <v>73</v>
      </c>
      <c r="H37" s="125" t="s">
        <v>130</v>
      </c>
      <c r="I37" s="125" t="str">
        <f t="shared" si="0"/>
        <v>3381847-100</v>
      </c>
      <c r="J37" s="178">
        <v>33.090000000000003</v>
      </c>
      <c r="K37" s="178">
        <v>43.35</v>
      </c>
      <c r="L37" s="145"/>
    </row>
    <row r="38" spans="1:12">
      <c r="A38" s="123" t="s">
        <v>316</v>
      </c>
      <c r="B38" s="123">
        <v>3381849</v>
      </c>
      <c r="C38" s="123">
        <v>1</v>
      </c>
      <c r="D38" s="128" t="s">
        <v>322</v>
      </c>
      <c r="E38" s="128" t="s">
        <v>178</v>
      </c>
      <c r="F38" s="132" t="s">
        <v>129</v>
      </c>
      <c r="G38" s="128" t="s">
        <v>73</v>
      </c>
      <c r="H38" s="125" t="s">
        <v>130</v>
      </c>
      <c r="I38" s="125" t="str">
        <f t="shared" si="0"/>
        <v>3381849-1</v>
      </c>
      <c r="J38" s="178">
        <v>73.52</v>
      </c>
      <c r="K38" s="178">
        <v>96.31</v>
      </c>
      <c r="L38" s="145"/>
    </row>
    <row r="39" spans="1:12">
      <c r="A39" s="124" t="s">
        <v>316</v>
      </c>
      <c r="B39" s="124">
        <v>3381849</v>
      </c>
      <c r="C39" s="124">
        <v>5</v>
      </c>
      <c r="D39" s="128" t="s">
        <v>322</v>
      </c>
      <c r="E39" s="128" t="s">
        <v>178</v>
      </c>
      <c r="F39" s="132" t="s">
        <v>129</v>
      </c>
      <c r="G39" s="128" t="s">
        <v>73</v>
      </c>
      <c r="H39" s="125" t="s">
        <v>130</v>
      </c>
      <c r="I39" s="125" t="str">
        <f t="shared" si="0"/>
        <v>3381849-5</v>
      </c>
      <c r="J39" s="178">
        <v>58.82</v>
      </c>
      <c r="K39" s="178">
        <v>77.06</v>
      </c>
      <c r="L39" s="145"/>
    </row>
    <row r="40" spans="1:12">
      <c r="A40" s="123" t="s">
        <v>316</v>
      </c>
      <c r="B40" s="123">
        <v>3381849</v>
      </c>
      <c r="C40" s="123">
        <v>25</v>
      </c>
      <c r="D40" s="128" t="s">
        <v>322</v>
      </c>
      <c r="E40" s="128" t="s">
        <v>178</v>
      </c>
      <c r="F40" s="132" t="s">
        <v>129</v>
      </c>
      <c r="G40" s="128" t="s">
        <v>73</v>
      </c>
      <c r="H40" s="125" t="s">
        <v>130</v>
      </c>
      <c r="I40" s="125" t="str">
        <f t="shared" si="0"/>
        <v>3381849-25</v>
      </c>
      <c r="J40" s="178">
        <v>57.64</v>
      </c>
      <c r="K40" s="178">
        <v>75.5</v>
      </c>
      <c r="L40" s="145"/>
    </row>
    <row r="41" spans="1:12">
      <c r="A41" s="123" t="s">
        <v>316</v>
      </c>
      <c r="B41" s="123">
        <v>3381849</v>
      </c>
      <c r="C41" s="123">
        <v>50</v>
      </c>
      <c r="D41" s="128" t="s">
        <v>322</v>
      </c>
      <c r="E41" s="128" t="s">
        <v>178</v>
      </c>
      <c r="F41" s="132" t="s">
        <v>129</v>
      </c>
      <c r="G41" s="128" t="s">
        <v>73</v>
      </c>
      <c r="H41" s="125" t="s">
        <v>130</v>
      </c>
      <c r="I41" s="125" t="str">
        <f t="shared" si="0"/>
        <v>3381849-50</v>
      </c>
      <c r="J41" s="178">
        <v>55.88</v>
      </c>
      <c r="K41" s="178">
        <v>73.209999999999994</v>
      </c>
      <c r="L41" s="145"/>
    </row>
    <row r="42" spans="1:12">
      <c r="A42" s="123" t="s">
        <v>316</v>
      </c>
      <c r="B42" s="123">
        <v>3381849</v>
      </c>
      <c r="C42" s="123">
        <v>75</v>
      </c>
      <c r="D42" s="128" t="s">
        <v>322</v>
      </c>
      <c r="E42" s="128" t="s">
        <v>178</v>
      </c>
      <c r="F42" s="132" t="s">
        <v>129</v>
      </c>
      <c r="G42" s="128" t="s">
        <v>73</v>
      </c>
      <c r="H42" s="125" t="s">
        <v>130</v>
      </c>
      <c r="I42" s="125" t="str">
        <f t="shared" si="0"/>
        <v>3381849-75</v>
      </c>
      <c r="J42" s="178">
        <v>54.7</v>
      </c>
      <c r="K42" s="178">
        <v>71.650000000000006</v>
      </c>
      <c r="L42" s="145"/>
    </row>
    <row r="43" spans="1:12">
      <c r="A43" s="123" t="s">
        <v>316</v>
      </c>
      <c r="B43" s="123">
        <v>3381849</v>
      </c>
      <c r="C43" s="123">
        <v>100</v>
      </c>
      <c r="D43" s="128" t="s">
        <v>322</v>
      </c>
      <c r="E43" s="128" t="s">
        <v>178</v>
      </c>
      <c r="F43" s="132" t="s">
        <v>129</v>
      </c>
      <c r="G43" s="128" t="s">
        <v>73</v>
      </c>
      <c r="H43" s="125" t="s">
        <v>130</v>
      </c>
      <c r="I43" s="125" t="str">
        <f t="shared" si="0"/>
        <v>3381849-100</v>
      </c>
      <c r="J43" s="178">
        <v>52.94</v>
      </c>
      <c r="K43" s="178">
        <v>69.36</v>
      </c>
      <c r="L43" s="145"/>
    </row>
    <row r="44" spans="1:12">
      <c r="A44" s="123" t="s">
        <v>316</v>
      </c>
      <c r="B44" s="123">
        <v>3381851</v>
      </c>
      <c r="C44" s="123">
        <v>1</v>
      </c>
      <c r="D44" s="128" t="s">
        <v>323</v>
      </c>
      <c r="E44" s="128" t="s">
        <v>187</v>
      </c>
      <c r="F44" s="132" t="s">
        <v>129</v>
      </c>
      <c r="G44" s="128" t="s">
        <v>73</v>
      </c>
      <c r="H44" s="125" t="s">
        <v>130</v>
      </c>
      <c r="I44" s="125" t="str">
        <f t="shared" si="0"/>
        <v>3381851-1</v>
      </c>
      <c r="J44" s="178">
        <v>106.59</v>
      </c>
      <c r="K44" s="178">
        <v>139.63999999999999</v>
      </c>
      <c r="L44" s="145"/>
    </row>
    <row r="45" spans="1:12">
      <c r="A45" s="124" t="s">
        <v>316</v>
      </c>
      <c r="B45" s="124">
        <v>3381851</v>
      </c>
      <c r="C45" s="124">
        <v>5</v>
      </c>
      <c r="D45" s="128" t="s">
        <v>323</v>
      </c>
      <c r="E45" s="128" t="s">
        <v>187</v>
      </c>
      <c r="F45" s="132" t="s">
        <v>129</v>
      </c>
      <c r="G45" s="128" t="s">
        <v>73</v>
      </c>
      <c r="H45" s="125" t="s">
        <v>130</v>
      </c>
      <c r="I45" s="125" t="str">
        <f t="shared" si="0"/>
        <v>3381851-5</v>
      </c>
      <c r="J45" s="178">
        <v>85.27</v>
      </c>
      <c r="K45" s="178">
        <v>111.71</v>
      </c>
      <c r="L45" s="145"/>
    </row>
    <row r="46" spans="1:12">
      <c r="A46" s="123" t="s">
        <v>316</v>
      </c>
      <c r="B46" s="123">
        <v>3381851</v>
      </c>
      <c r="C46" s="123">
        <v>25</v>
      </c>
      <c r="D46" s="128" t="s">
        <v>323</v>
      </c>
      <c r="E46" s="128" t="s">
        <v>187</v>
      </c>
      <c r="F46" s="132" t="s">
        <v>129</v>
      </c>
      <c r="G46" s="128" t="s">
        <v>73</v>
      </c>
      <c r="H46" s="125" t="s">
        <v>130</v>
      </c>
      <c r="I46" s="125" t="str">
        <f t="shared" si="0"/>
        <v>3381851-25</v>
      </c>
      <c r="J46" s="178">
        <v>83.58</v>
      </c>
      <c r="K46" s="178">
        <v>109.48</v>
      </c>
      <c r="L46" s="145"/>
    </row>
    <row r="47" spans="1:12">
      <c r="A47" s="123" t="s">
        <v>316</v>
      </c>
      <c r="B47" s="123">
        <v>3381851</v>
      </c>
      <c r="C47" s="123">
        <v>50</v>
      </c>
      <c r="D47" s="128" t="s">
        <v>323</v>
      </c>
      <c r="E47" s="128" t="s">
        <v>187</v>
      </c>
      <c r="F47" s="132" t="s">
        <v>129</v>
      </c>
      <c r="G47" s="128" t="s">
        <v>73</v>
      </c>
      <c r="H47" s="125" t="s">
        <v>130</v>
      </c>
      <c r="I47" s="125" t="str">
        <f t="shared" si="0"/>
        <v>3381851-50</v>
      </c>
      <c r="J47" s="178">
        <v>81.010000000000005</v>
      </c>
      <c r="K47" s="178">
        <v>106.12</v>
      </c>
      <c r="L47" s="145"/>
    </row>
    <row r="48" spans="1:12">
      <c r="A48" s="123" t="s">
        <v>316</v>
      </c>
      <c r="B48" s="123">
        <v>3381851</v>
      </c>
      <c r="C48" s="123">
        <v>75</v>
      </c>
      <c r="D48" s="128" t="s">
        <v>323</v>
      </c>
      <c r="E48" s="128" t="s">
        <v>187</v>
      </c>
      <c r="F48" s="132" t="s">
        <v>129</v>
      </c>
      <c r="G48" s="128" t="s">
        <v>73</v>
      </c>
      <c r="H48" s="125" t="s">
        <v>130</v>
      </c>
      <c r="I48" s="125" t="str">
        <f t="shared" si="0"/>
        <v>3381851-75</v>
      </c>
      <c r="J48" s="178">
        <v>79.31</v>
      </c>
      <c r="K48" s="178">
        <v>103.9</v>
      </c>
      <c r="L48" s="145"/>
    </row>
    <row r="49" spans="1:12">
      <c r="A49" s="123" t="s">
        <v>316</v>
      </c>
      <c r="B49" s="123">
        <v>3381851</v>
      </c>
      <c r="C49" s="123">
        <v>100</v>
      </c>
      <c r="D49" s="128" t="s">
        <v>323</v>
      </c>
      <c r="E49" s="128" t="s">
        <v>187</v>
      </c>
      <c r="F49" s="132" t="s">
        <v>129</v>
      </c>
      <c r="G49" s="128" t="s">
        <v>73</v>
      </c>
      <c r="H49" s="125" t="s">
        <v>130</v>
      </c>
      <c r="I49" s="125" t="str">
        <f t="shared" si="0"/>
        <v>3381851-100</v>
      </c>
      <c r="J49" s="178">
        <v>76.760000000000005</v>
      </c>
      <c r="K49" s="178">
        <v>100.55</v>
      </c>
      <c r="L49" s="145"/>
    </row>
    <row r="50" spans="1:12">
      <c r="A50" s="123" t="s">
        <v>316</v>
      </c>
      <c r="B50" s="123">
        <v>3381883</v>
      </c>
      <c r="C50" s="123">
        <v>1</v>
      </c>
      <c r="D50" s="128" t="s">
        <v>318</v>
      </c>
      <c r="E50" s="128" t="s">
        <v>142</v>
      </c>
      <c r="F50" s="132" t="s">
        <v>129</v>
      </c>
      <c r="G50" s="128" t="s">
        <v>73</v>
      </c>
      <c r="H50" s="125" t="s">
        <v>133</v>
      </c>
      <c r="I50" s="125" t="str">
        <f t="shared" si="0"/>
        <v>3381883-1</v>
      </c>
      <c r="J50" s="178">
        <v>21.87</v>
      </c>
      <c r="K50" s="178">
        <v>28.65</v>
      </c>
      <c r="L50" s="145"/>
    </row>
    <row r="51" spans="1:12">
      <c r="A51" s="124" t="s">
        <v>316</v>
      </c>
      <c r="B51" s="124">
        <v>3381883</v>
      </c>
      <c r="C51" s="124">
        <v>5</v>
      </c>
      <c r="D51" s="128" t="s">
        <v>318</v>
      </c>
      <c r="E51" s="128" t="s">
        <v>142</v>
      </c>
      <c r="F51" s="132" t="s">
        <v>129</v>
      </c>
      <c r="G51" s="128" t="s">
        <v>73</v>
      </c>
      <c r="H51" s="125" t="s">
        <v>133</v>
      </c>
      <c r="I51" s="125" t="str">
        <f t="shared" si="0"/>
        <v>3381883-5</v>
      </c>
      <c r="J51" s="178">
        <v>17.489999999999998</v>
      </c>
      <c r="K51" s="178">
        <v>22.91</v>
      </c>
      <c r="L51" s="145"/>
    </row>
    <row r="52" spans="1:12">
      <c r="A52" s="123" t="s">
        <v>316</v>
      </c>
      <c r="B52" s="123">
        <v>3381883</v>
      </c>
      <c r="C52" s="123">
        <v>25</v>
      </c>
      <c r="D52" s="128" t="s">
        <v>318</v>
      </c>
      <c r="E52" s="128" t="s">
        <v>142</v>
      </c>
      <c r="F52" s="132" t="s">
        <v>129</v>
      </c>
      <c r="G52" s="128" t="s">
        <v>73</v>
      </c>
      <c r="H52" s="125" t="s">
        <v>133</v>
      </c>
      <c r="I52" s="125" t="str">
        <f t="shared" si="0"/>
        <v>3381883-25</v>
      </c>
      <c r="J52" s="178">
        <v>17.149999999999999</v>
      </c>
      <c r="K52" s="178">
        <v>22.47</v>
      </c>
      <c r="L52" s="145"/>
    </row>
    <row r="53" spans="1:12">
      <c r="A53" s="123" t="s">
        <v>316</v>
      </c>
      <c r="B53" s="123">
        <v>3381883</v>
      </c>
      <c r="C53" s="123">
        <v>50</v>
      </c>
      <c r="D53" s="128" t="s">
        <v>318</v>
      </c>
      <c r="E53" s="128" t="s">
        <v>142</v>
      </c>
      <c r="F53" s="132" t="s">
        <v>129</v>
      </c>
      <c r="G53" s="128" t="s">
        <v>73</v>
      </c>
      <c r="H53" s="125" t="s">
        <v>133</v>
      </c>
      <c r="I53" s="125" t="str">
        <f t="shared" si="0"/>
        <v>3381883-50</v>
      </c>
      <c r="J53" s="178">
        <v>16.63</v>
      </c>
      <c r="K53" s="178">
        <v>21.79</v>
      </c>
      <c r="L53" s="145"/>
    </row>
    <row r="54" spans="1:12">
      <c r="A54" s="123" t="s">
        <v>316</v>
      </c>
      <c r="B54" s="123">
        <v>3381883</v>
      </c>
      <c r="C54" s="123">
        <v>75</v>
      </c>
      <c r="D54" s="128" t="s">
        <v>318</v>
      </c>
      <c r="E54" s="128" t="s">
        <v>142</v>
      </c>
      <c r="F54" s="132" t="s">
        <v>129</v>
      </c>
      <c r="G54" s="128" t="s">
        <v>73</v>
      </c>
      <c r="H54" s="125" t="s">
        <v>133</v>
      </c>
      <c r="I54" s="125" t="str">
        <f t="shared" si="0"/>
        <v>3381883-75</v>
      </c>
      <c r="J54" s="178">
        <v>16.27</v>
      </c>
      <c r="K54" s="178">
        <v>21.31</v>
      </c>
      <c r="L54" s="145"/>
    </row>
    <row r="55" spans="1:12">
      <c r="A55" s="123" t="s">
        <v>316</v>
      </c>
      <c r="B55" s="123">
        <v>3381883</v>
      </c>
      <c r="C55" s="123">
        <v>100</v>
      </c>
      <c r="D55" s="128" t="s">
        <v>318</v>
      </c>
      <c r="E55" s="128" t="s">
        <v>142</v>
      </c>
      <c r="F55" s="132" t="s">
        <v>129</v>
      </c>
      <c r="G55" s="128" t="s">
        <v>73</v>
      </c>
      <c r="H55" s="125" t="s">
        <v>133</v>
      </c>
      <c r="I55" s="125" t="str">
        <f t="shared" si="0"/>
        <v>3381883-100</v>
      </c>
      <c r="J55" s="178">
        <v>15.75</v>
      </c>
      <c r="K55" s="178">
        <v>20.64</v>
      </c>
      <c r="L55" s="145"/>
    </row>
    <row r="56" spans="1:12">
      <c r="A56" s="123" t="s">
        <v>316</v>
      </c>
      <c r="B56" s="123">
        <v>3381884</v>
      </c>
      <c r="C56" s="123">
        <v>1</v>
      </c>
      <c r="D56" s="128" t="s">
        <v>319</v>
      </c>
      <c r="E56" s="128" t="s">
        <v>151</v>
      </c>
      <c r="F56" s="132" t="s">
        <v>129</v>
      </c>
      <c r="G56" s="128" t="s">
        <v>73</v>
      </c>
      <c r="H56" s="125" t="s">
        <v>133</v>
      </c>
      <c r="I56" s="125" t="str">
        <f t="shared" si="0"/>
        <v>3381884-1</v>
      </c>
      <c r="J56" s="178">
        <v>32.31</v>
      </c>
      <c r="K56" s="178">
        <v>42.33</v>
      </c>
      <c r="L56" s="145"/>
    </row>
    <row r="57" spans="1:12">
      <c r="A57" s="124" t="s">
        <v>316</v>
      </c>
      <c r="B57" s="124">
        <v>3381884</v>
      </c>
      <c r="C57" s="124">
        <v>5</v>
      </c>
      <c r="D57" s="128" t="s">
        <v>319</v>
      </c>
      <c r="E57" s="128" t="s">
        <v>151</v>
      </c>
      <c r="F57" s="132" t="s">
        <v>129</v>
      </c>
      <c r="G57" s="128" t="s">
        <v>73</v>
      </c>
      <c r="H57" s="125" t="s">
        <v>133</v>
      </c>
      <c r="I57" s="125" t="str">
        <f t="shared" si="0"/>
        <v>3381884-5</v>
      </c>
      <c r="J57" s="178">
        <v>25.84</v>
      </c>
      <c r="K57" s="178">
        <v>33.85</v>
      </c>
      <c r="L57" s="145"/>
    </row>
    <row r="58" spans="1:12">
      <c r="A58" s="123" t="s">
        <v>316</v>
      </c>
      <c r="B58" s="123">
        <v>3381884</v>
      </c>
      <c r="C58" s="123">
        <v>25</v>
      </c>
      <c r="D58" s="128" t="s">
        <v>319</v>
      </c>
      <c r="E58" s="128" t="s">
        <v>151</v>
      </c>
      <c r="F58" s="132" t="s">
        <v>129</v>
      </c>
      <c r="G58" s="128" t="s">
        <v>73</v>
      </c>
      <c r="H58" s="125" t="s">
        <v>133</v>
      </c>
      <c r="I58" s="125" t="str">
        <f t="shared" si="0"/>
        <v>3381884-25</v>
      </c>
      <c r="J58" s="178">
        <v>25.33</v>
      </c>
      <c r="K58" s="178">
        <v>33.18</v>
      </c>
      <c r="L58" s="145"/>
    </row>
    <row r="59" spans="1:12">
      <c r="A59" s="123" t="s">
        <v>316</v>
      </c>
      <c r="B59" s="123">
        <v>3381884</v>
      </c>
      <c r="C59" s="123">
        <v>50</v>
      </c>
      <c r="D59" s="128" t="s">
        <v>319</v>
      </c>
      <c r="E59" s="128" t="s">
        <v>151</v>
      </c>
      <c r="F59" s="132" t="s">
        <v>129</v>
      </c>
      <c r="G59" s="128" t="s">
        <v>73</v>
      </c>
      <c r="H59" s="125" t="s">
        <v>133</v>
      </c>
      <c r="I59" s="125" t="str">
        <f t="shared" si="0"/>
        <v>3381884-50</v>
      </c>
      <c r="J59" s="178">
        <v>24.56</v>
      </c>
      <c r="K59" s="178">
        <v>32.18</v>
      </c>
      <c r="L59" s="145"/>
    </row>
    <row r="60" spans="1:12">
      <c r="A60" s="123" t="s">
        <v>316</v>
      </c>
      <c r="B60" s="123">
        <v>3381884</v>
      </c>
      <c r="C60" s="123">
        <v>75</v>
      </c>
      <c r="D60" s="128" t="s">
        <v>319</v>
      </c>
      <c r="E60" s="128" t="s">
        <v>151</v>
      </c>
      <c r="F60" s="132" t="s">
        <v>129</v>
      </c>
      <c r="G60" s="128" t="s">
        <v>73</v>
      </c>
      <c r="H60" s="125" t="s">
        <v>133</v>
      </c>
      <c r="I60" s="125" t="str">
        <f t="shared" si="0"/>
        <v>3381884-75</v>
      </c>
      <c r="J60" s="178">
        <v>24.03</v>
      </c>
      <c r="K60" s="178">
        <v>31.48</v>
      </c>
      <c r="L60" s="145"/>
    </row>
    <row r="61" spans="1:12">
      <c r="A61" s="123" t="s">
        <v>316</v>
      </c>
      <c r="B61" s="123">
        <v>3381884</v>
      </c>
      <c r="C61" s="123">
        <v>100</v>
      </c>
      <c r="D61" s="128" t="s">
        <v>319</v>
      </c>
      <c r="E61" s="128" t="s">
        <v>151</v>
      </c>
      <c r="F61" s="132" t="s">
        <v>129</v>
      </c>
      <c r="G61" s="128" t="s">
        <v>73</v>
      </c>
      <c r="H61" s="125" t="s">
        <v>133</v>
      </c>
      <c r="I61" s="125" t="str">
        <f t="shared" si="0"/>
        <v>3381884-100</v>
      </c>
      <c r="J61" s="178">
        <v>23.26</v>
      </c>
      <c r="K61" s="178">
        <v>30.47</v>
      </c>
      <c r="L61" s="145"/>
    </row>
    <row r="62" spans="1:12">
      <c r="A62" s="123" t="s">
        <v>316</v>
      </c>
      <c r="B62" s="123">
        <v>3381885</v>
      </c>
      <c r="C62" s="123">
        <v>1</v>
      </c>
      <c r="D62" s="128" t="s">
        <v>320</v>
      </c>
      <c r="E62" s="128" t="s">
        <v>160</v>
      </c>
      <c r="F62" s="132" t="s">
        <v>129</v>
      </c>
      <c r="G62" s="128" t="s">
        <v>73</v>
      </c>
      <c r="H62" s="125" t="s">
        <v>133</v>
      </c>
      <c r="I62" s="125" t="str">
        <f t="shared" si="0"/>
        <v>3381885-1</v>
      </c>
      <c r="J62" s="178">
        <v>45.95</v>
      </c>
      <c r="K62" s="178">
        <v>60.2</v>
      </c>
      <c r="L62" s="145"/>
    </row>
    <row r="63" spans="1:12">
      <c r="A63" s="124" t="s">
        <v>316</v>
      </c>
      <c r="B63" s="124">
        <v>3381885</v>
      </c>
      <c r="C63" s="124">
        <v>5</v>
      </c>
      <c r="D63" s="128" t="s">
        <v>320</v>
      </c>
      <c r="E63" s="128" t="s">
        <v>160</v>
      </c>
      <c r="F63" s="132" t="s">
        <v>129</v>
      </c>
      <c r="G63" s="128" t="s">
        <v>73</v>
      </c>
      <c r="H63" s="125" t="s">
        <v>133</v>
      </c>
      <c r="I63" s="125" t="str">
        <f t="shared" si="0"/>
        <v>3381885-5</v>
      </c>
      <c r="J63" s="178">
        <v>36.770000000000003</v>
      </c>
      <c r="K63" s="178">
        <v>48.17</v>
      </c>
      <c r="L63" s="145"/>
    </row>
    <row r="64" spans="1:12">
      <c r="A64" s="123" t="s">
        <v>316</v>
      </c>
      <c r="B64" s="123">
        <v>3381885</v>
      </c>
      <c r="C64" s="123">
        <v>25</v>
      </c>
      <c r="D64" s="128" t="s">
        <v>320</v>
      </c>
      <c r="E64" s="128" t="s">
        <v>160</v>
      </c>
      <c r="F64" s="132" t="s">
        <v>129</v>
      </c>
      <c r="G64" s="128" t="s">
        <v>73</v>
      </c>
      <c r="H64" s="125" t="s">
        <v>133</v>
      </c>
      <c r="I64" s="125" t="str">
        <f t="shared" si="0"/>
        <v>3381885-25</v>
      </c>
      <c r="J64" s="178">
        <v>36.03</v>
      </c>
      <c r="K64" s="178">
        <v>47.2</v>
      </c>
      <c r="L64" s="145"/>
    </row>
    <row r="65" spans="1:12">
      <c r="A65" s="123" t="s">
        <v>316</v>
      </c>
      <c r="B65" s="123">
        <v>3381885</v>
      </c>
      <c r="C65" s="123">
        <v>50</v>
      </c>
      <c r="D65" s="128" t="s">
        <v>320</v>
      </c>
      <c r="E65" s="128" t="s">
        <v>160</v>
      </c>
      <c r="F65" s="132" t="s">
        <v>129</v>
      </c>
      <c r="G65" s="128" t="s">
        <v>73</v>
      </c>
      <c r="H65" s="125" t="s">
        <v>133</v>
      </c>
      <c r="I65" s="125" t="str">
        <f t="shared" si="0"/>
        <v>3381885-50</v>
      </c>
      <c r="J65" s="178">
        <v>34.93</v>
      </c>
      <c r="K65" s="178">
        <v>45.76</v>
      </c>
      <c r="L65" s="145"/>
    </row>
    <row r="66" spans="1:12">
      <c r="A66" s="123" t="s">
        <v>316</v>
      </c>
      <c r="B66" s="123">
        <v>3381885</v>
      </c>
      <c r="C66" s="123">
        <v>75</v>
      </c>
      <c r="D66" s="128" t="s">
        <v>320</v>
      </c>
      <c r="E66" s="128" t="s">
        <v>160</v>
      </c>
      <c r="F66" s="132" t="s">
        <v>129</v>
      </c>
      <c r="G66" s="128" t="s">
        <v>73</v>
      </c>
      <c r="H66" s="125" t="s">
        <v>133</v>
      </c>
      <c r="I66" s="125" t="str">
        <f t="shared" si="0"/>
        <v>3381885-75</v>
      </c>
      <c r="J66" s="178">
        <v>34.19</v>
      </c>
      <c r="K66" s="178">
        <v>44.78</v>
      </c>
      <c r="L66" s="145"/>
    </row>
    <row r="67" spans="1:12">
      <c r="A67" s="123" t="s">
        <v>316</v>
      </c>
      <c r="B67" s="123">
        <v>3381885</v>
      </c>
      <c r="C67" s="123">
        <v>100</v>
      </c>
      <c r="D67" s="128" t="s">
        <v>320</v>
      </c>
      <c r="E67" s="128" t="s">
        <v>160</v>
      </c>
      <c r="F67" s="132" t="s">
        <v>129</v>
      </c>
      <c r="G67" s="128" t="s">
        <v>73</v>
      </c>
      <c r="H67" s="125" t="s">
        <v>133</v>
      </c>
      <c r="I67" s="125" t="str">
        <f t="shared" ref="I67:I130" si="1">B67&amp;"-"&amp;C67</f>
        <v>3381885-100</v>
      </c>
      <c r="J67" s="178">
        <v>33.090000000000003</v>
      </c>
      <c r="K67" s="178">
        <v>43.35</v>
      </c>
      <c r="L67" s="145"/>
    </row>
    <row r="68" spans="1:12">
      <c r="A68" s="123" t="s">
        <v>316</v>
      </c>
      <c r="B68" s="123">
        <v>3381886</v>
      </c>
      <c r="C68" s="123">
        <v>1</v>
      </c>
      <c r="D68" s="128" t="s">
        <v>321</v>
      </c>
      <c r="E68" s="128" t="s">
        <v>169</v>
      </c>
      <c r="F68" s="132" t="s">
        <v>129</v>
      </c>
      <c r="G68" s="128" t="s">
        <v>73</v>
      </c>
      <c r="H68" s="125" t="s">
        <v>133</v>
      </c>
      <c r="I68" s="125" t="str">
        <f t="shared" si="1"/>
        <v>3381886-1</v>
      </c>
      <c r="J68" s="178">
        <v>60.63</v>
      </c>
      <c r="K68" s="178">
        <v>79.430000000000007</v>
      </c>
      <c r="L68" s="145"/>
    </row>
    <row r="69" spans="1:12">
      <c r="A69" s="124" t="s">
        <v>316</v>
      </c>
      <c r="B69" s="124">
        <v>3381886</v>
      </c>
      <c r="C69" s="124">
        <v>5</v>
      </c>
      <c r="D69" s="128" t="s">
        <v>321</v>
      </c>
      <c r="E69" s="128" t="s">
        <v>169</v>
      </c>
      <c r="F69" s="132" t="s">
        <v>129</v>
      </c>
      <c r="G69" s="128" t="s">
        <v>73</v>
      </c>
      <c r="H69" s="125" t="s">
        <v>133</v>
      </c>
      <c r="I69" s="125" t="str">
        <f t="shared" si="1"/>
        <v>3381886-5</v>
      </c>
      <c r="J69" s="178">
        <v>48.51</v>
      </c>
      <c r="K69" s="178">
        <v>63.55</v>
      </c>
      <c r="L69" s="145"/>
    </row>
    <row r="70" spans="1:12">
      <c r="A70" s="123" t="s">
        <v>316</v>
      </c>
      <c r="B70" s="123">
        <v>3381886</v>
      </c>
      <c r="C70" s="123">
        <v>25</v>
      </c>
      <c r="D70" s="128" t="s">
        <v>321</v>
      </c>
      <c r="E70" s="128" t="s">
        <v>169</v>
      </c>
      <c r="F70" s="132" t="s">
        <v>129</v>
      </c>
      <c r="G70" s="128" t="s">
        <v>73</v>
      </c>
      <c r="H70" s="125" t="s">
        <v>133</v>
      </c>
      <c r="I70" s="125" t="str">
        <f t="shared" si="1"/>
        <v>3381886-25</v>
      </c>
      <c r="J70" s="178">
        <v>47.54</v>
      </c>
      <c r="K70" s="178">
        <v>62.28</v>
      </c>
      <c r="L70" s="145"/>
    </row>
    <row r="71" spans="1:12">
      <c r="A71" s="123" t="s">
        <v>316</v>
      </c>
      <c r="B71" s="123">
        <v>3381886</v>
      </c>
      <c r="C71" s="123">
        <v>50</v>
      </c>
      <c r="D71" s="128" t="s">
        <v>321</v>
      </c>
      <c r="E71" s="128" t="s">
        <v>169</v>
      </c>
      <c r="F71" s="132" t="s">
        <v>129</v>
      </c>
      <c r="G71" s="128" t="s">
        <v>73</v>
      </c>
      <c r="H71" s="125" t="s">
        <v>133</v>
      </c>
      <c r="I71" s="125" t="str">
        <f t="shared" si="1"/>
        <v>3381886-50</v>
      </c>
      <c r="J71" s="178">
        <v>46.08</v>
      </c>
      <c r="K71" s="178">
        <v>60.36</v>
      </c>
      <c r="L71" s="145"/>
    </row>
    <row r="72" spans="1:12">
      <c r="A72" s="123" t="s">
        <v>316</v>
      </c>
      <c r="B72" s="123">
        <v>3381886</v>
      </c>
      <c r="C72" s="123">
        <v>75</v>
      </c>
      <c r="D72" s="128" t="s">
        <v>321</v>
      </c>
      <c r="E72" s="128" t="s">
        <v>169</v>
      </c>
      <c r="F72" s="132" t="s">
        <v>129</v>
      </c>
      <c r="G72" s="128" t="s">
        <v>73</v>
      </c>
      <c r="H72" s="125" t="s">
        <v>133</v>
      </c>
      <c r="I72" s="125" t="str">
        <f t="shared" si="1"/>
        <v>3381886-75</v>
      </c>
      <c r="J72" s="178">
        <v>45.13</v>
      </c>
      <c r="K72" s="178">
        <v>59.12</v>
      </c>
      <c r="L72" s="145"/>
    </row>
    <row r="73" spans="1:12">
      <c r="A73" s="123" t="s">
        <v>316</v>
      </c>
      <c r="B73" s="123">
        <v>3381886</v>
      </c>
      <c r="C73" s="123">
        <v>100</v>
      </c>
      <c r="D73" s="128" t="s">
        <v>321</v>
      </c>
      <c r="E73" s="128" t="s">
        <v>169</v>
      </c>
      <c r="F73" s="132" t="s">
        <v>129</v>
      </c>
      <c r="G73" s="128" t="s">
        <v>73</v>
      </c>
      <c r="H73" s="125" t="s">
        <v>133</v>
      </c>
      <c r="I73" s="125" t="str">
        <f t="shared" si="1"/>
        <v>3381886-100</v>
      </c>
      <c r="J73" s="178">
        <v>43.66</v>
      </c>
      <c r="K73" s="178">
        <v>57.19</v>
      </c>
      <c r="L73" s="145"/>
    </row>
    <row r="74" spans="1:12">
      <c r="A74" s="123" t="s">
        <v>316</v>
      </c>
      <c r="B74" s="123">
        <v>3381887</v>
      </c>
      <c r="C74" s="123">
        <v>1</v>
      </c>
      <c r="D74" s="128" t="s">
        <v>322</v>
      </c>
      <c r="E74" s="128" t="s">
        <v>178</v>
      </c>
      <c r="F74" s="132" t="s">
        <v>129</v>
      </c>
      <c r="G74" s="128" t="s">
        <v>73</v>
      </c>
      <c r="H74" s="125" t="s">
        <v>133</v>
      </c>
      <c r="I74" s="125" t="str">
        <f t="shared" si="1"/>
        <v>3381887-1</v>
      </c>
      <c r="J74" s="178">
        <v>95.57</v>
      </c>
      <c r="K74" s="178">
        <v>125.2</v>
      </c>
      <c r="L74" s="145"/>
    </row>
    <row r="75" spans="1:12">
      <c r="A75" s="124" t="s">
        <v>316</v>
      </c>
      <c r="B75" s="124">
        <v>3381887</v>
      </c>
      <c r="C75" s="124">
        <v>5</v>
      </c>
      <c r="D75" s="128" t="s">
        <v>322</v>
      </c>
      <c r="E75" s="128" t="s">
        <v>178</v>
      </c>
      <c r="F75" s="132" t="s">
        <v>129</v>
      </c>
      <c r="G75" s="128" t="s">
        <v>73</v>
      </c>
      <c r="H75" s="125" t="s">
        <v>133</v>
      </c>
      <c r="I75" s="125" t="str">
        <f t="shared" si="1"/>
        <v>3381887-5</v>
      </c>
      <c r="J75" s="178">
        <v>76.459999999999994</v>
      </c>
      <c r="K75" s="178">
        <v>100.16</v>
      </c>
      <c r="L75" s="145"/>
    </row>
    <row r="76" spans="1:12">
      <c r="A76" s="123" t="s">
        <v>316</v>
      </c>
      <c r="B76" s="123">
        <v>3381887</v>
      </c>
      <c r="C76" s="123">
        <v>25</v>
      </c>
      <c r="D76" s="128" t="s">
        <v>322</v>
      </c>
      <c r="E76" s="128" t="s">
        <v>178</v>
      </c>
      <c r="F76" s="132" t="s">
        <v>129</v>
      </c>
      <c r="G76" s="128" t="s">
        <v>73</v>
      </c>
      <c r="H76" s="125" t="s">
        <v>133</v>
      </c>
      <c r="I76" s="125" t="str">
        <f t="shared" si="1"/>
        <v>3381887-25</v>
      </c>
      <c r="J76" s="178">
        <v>74.930000000000007</v>
      </c>
      <c r="K76" s="178">
        <v>98.16</v>
      </c>
      <c r="L76" s="145"/>
    </row>
    <row r="77" spans="1:12">
      <c r="A77" s="123" t="s">
        <v>316</v>
      </c>
      <c r="B77" s="123">
        <v>3381887</v>
      </c>
      <c r="C77" s="123">
        <v>50</v>
      </c>
      <c r="D77" s="128" t="s">
        <v>322</v>
      </c>
      <c r="E77" s="128" t="s">
        <v>178</v>
      </c>
      <c r="F77" s="132" t="s">
        <v>129</v>
      </c>
      <c r="G77" s="128" t="s">
        <v>73</v>
      </c>
      <c r="H77" s="125" t="s">
        <v>133</v>
      </c>
      <c r="I77" s="125" t="str">
        <f t="shared" si="1"/>
        <v>3381887-50</v>
      </c>
      <c r="J77" s="178">
        <v>72.64</v>
      </c>
      <c r="K77" s="178">
        <v>95.16</v>
      </c>
      <c r="L77" s="145"/>
    </row>
    <row r="78" spans="1:12">
      <c r="A78" s="123" t="s">
        <v>316</v>
      </c>
      <c r="B78" s="123">
        <v>3381887</v>
      </c>
      <c r="C78" s="123">
        <v>75</v>
      </c>
      <c r="D78" s="128" t="s">
        <v>322</v>
      </c>
      <c r="E78" s="128" t="s">
        <v>178</v>
      </c>
      <c r="F78" s="132" t="s">
        <v>129</v>
      </c>
      <c r="G78" s="128" t="s">
        <v>73</v>
      </c>
      <c r="H78" s="125" t="s">
        <v>133</v>
      </c>
      <c r="I78" s="125" t="str">
        <f t="shared" si="1"/>
        <v>3381887-75</v>
      </c>
      <c r="J78" s="178">
        <v>71.099999999999994</v>
      </c>
      <c r="K78" s="178">
        <v>93.15</v>
      </c>
      <c r="L78" s="145"/>
    </row>
    <row r="79" spans="1:12">
      <c r="A79" s="123" t="s">
        <v>316</v>
      </c>
      <c r="B79" s="123">
        <v>3381887</v>
      </c>
      <c r="C79" s="123">
        <v>100</v>
      </c>
      <c r="D79" s="128" t="s">
        <v>322</v>
      </c>
      <c r="E79" s="128" t="s">
        <v>178</v>
      </c>
      <c r="F79" s="132" t="s">
        <v>129</v>
      </c>
      <c r="G79" s="128" t="s">
        <v>73</v>
      </c>
      <c r="H79" s="125" t="s">
        <v>133</v>
      </c>
      <c r="I79" s="125" t="str">
        <f t="shared" si="1"/>
        <v>3381887-100</v>
      </c>
      <c r="J79" s="178">
        <v>68.819999999999993</v>
      </c>
      <c r="K79" s="178">
        <v>90.15</v>
      </c>
      <c r="L79" s="145"/>
    </row>
    <row r="80" spans="1:12">
      <c r="A80" s="123" t="s">
        <v>316</v>
      </c>
      <c r="B80" s="123">
        <v>3381888</v>
      </c>
      <c r="C80" s="123">
        <v>1</v>
      </c>
      <c r="D80" s="128" t="s">
        <v>323</v>
      </c>
      <c r="E80" s="128" t="s">
        <v>187</v>
      </c>
      <c r="F80" s="132" t="s">
        <v>129</v>
      </c>
      <c r="G80" s="128" t="s">
        <v>73</v>
      </c>
      <c r="H80" s="125" t="s">
        <v>133</v>
      </c>
      <c r="I80" s="125" t="str">
        <f t="shared" si="1"/>
        <v>3381888-1</v>
      </c>
      <c r="J80" s="178">
        <v>134.16999999999999</v>
      </c>
      <c r="K80" s="178">
        <v>175.76</v>
      </c>
      <c r="L80" s="145"/>
    </row>
    <row r="81" spans="1:12">
      <c r="A81" s="124" t="s">
        <v>316</v>
      </c>
      <c r="B81" s="124">
        <v>3381888</v>
      </c>
      <c r="C81" s="124">
        <v>5</v>
      </c>
      <c r="D81" s="128" t="s">
        <v>323</v>
      </c>
      <c r="E81" s="128" t="s">
        <v>187</v>
      </c>
      <c r="F81" s="132" t="s">
        <v>129</v>
      </c>
      <c r="G81" s="128" t="s">
        <v>73</v>
      </c>
      <c r="H81" s="125" t="s">
        <v>133</v>
      </c>
      <c r="I81" s="125" t="str">
        <f t="shared" si="1"/>
        <v>3381888-5</v>
      </c>
      <c r="J81" s="178">
        <v>107.33</v>
      </c>
      <c r="K81" s="178">
        <v>140.6</v>
      </c>
      <c r="L81" s="145"/>
    </row>
    <row r="82" spans="1:12">
      <c r="A82" s="123" t="s">
        <v>316</v>
      </c>
      <c r="B82" s="123">
        <v>3381888</v>
      </c>
      <c r="C82" s="123">
        <v>25</v>
      </c>
      <c r="D82" s="128" t="s">
        <v>323</v>
      </c>
      <c r="E82" s="128" t="s">
        <v>187</v>
      </c>
      <c r="F82" s="132" t="s">
        <v>129</v>
      </c>
      <c r="G82" s="128" t="s">
        <v>73</v>
      </c>
      <c r="H82" s="125" t="s">
        <v>133</v>
      </c>
      <c r="I82" s="125" t="str">
        <f t="shared" si="1"/>
        <v>3381888-25</v>
      </c>
      <c r="J82" s="178">
        <v>105.18</v>
      </c>
      <c r="K82" s="178">
        <v>137.78</v>
      </c>
      <c r="L82" s="145"/>
    </row>
    <row r="83" spans="1:12">
      <c r="A83" s="123" t="s">
        <v>316</v>
      </c>
      <c r="B83" s="123">
        <v>3381888</v>
      </c>
      <c r="C83" s="123">
        <v>50</v>
      </c>
      <c r="D83" s="128" t="s">
        <v>323</v>
      </c>
      <c r="E83" s="128" t="s">
        <v>187</v>
      </c>
      <c r="F83" s="132" t="s">
        <v>129</v>
      </c>
      <c r="G83" s="128" t="s">
        <v>73</v>
      </c>
      <c r="H83" s="125" t="s">
        <v>133</v>
      </c>
      <c r="I83" s="125" t="str">
        <f t="shared" si="1"/>
        <v>3381888-50</v>
      </c>
      <c r="J83" s="178">
        <v>101.96</v>
      </c>
      <c r="K83" s="178">
        <v>133.57</v>
      </c>
      <c r="L83" s="145"/>
    </row>
    <row r="84" spans="1:12">
      <c r="A84" s="123" t="s">
        <v>316</v>
      </c>
      <c r="B84" s="123">
        <v>3381888</v>
      </c>
      <c r="C84" s="123">
        <v>75</v>
      </c>
      <c r="D84" s="128" t="s">
        <v>323</v>
      </c>
      <c r="E84" s="128" t="s">
        <v>187</v>
      </c>
      <c r="F84" s="132" t="s">
        <v>129</v>
      </c>
      <c r="G84" s="128" t="s">
        <v>73</v>
      </c>
      <c r="H84" s="125" t="s">
        <v>133</v>
      </c>
      <c r="I84" s="125" t="str">
        <f t="shared" si="1"/>
        <v>3381888-75</v>
      </c>
      <c r="J84" s="178">
        <v>99.82</v>
      </c>
      <c r="K84" s="178">
        <v>130.76</v>
      </c>
      <c r="L84" s="145"/>
    </row>
    <row r="85" spans="1:12">
      <c r="A85" s="123" t="s">
        <v>316</v>
      </c>
      <c r="B85" s="123">
        <v>3381888</v>
      </c>
      <c r="C85" s="123">
        <v>100</v>
      </c>
      <c r="D85" s="128" t="s">
        <v>323</v>
      </c>
      <c r="E85" s="128" t="s">
        <v>187</v>
      </c>
      <c r="F85" s="132" t="s">
        <v>129</v>
      </c>
      <c r="G85" s="128" t="s">
        <v>73</v>
      </c>
      <c r="H85" s="125" t="s">
        <v>133</v>
      </c>
      <c r="I85" s="125" t="str">
        <f t="shared" si="1"/>
        <v>3381888-100</v>
      </c>
      <c r="J85" s="178">
        <v>96.59</v>
      </c>
      <c r="K85" s="178">
        <v>126.53</v>
      </c>
      <c r="L85" s="145"/>
    </row>
    <row r="86" spans="1:12">
      <c r="A86" s="123" t="s">
        <v>316</v>
      </c>
      <c r="B86" s="123">
        <v>3381890</v>
      </c>
      <c r="C86" s="123">
        <v>1</v>
      </c>
      <c r="D86" s="128" t="s">
        <v>317</v>
      </c>
      <c r="E86" s="128" t="s">
        <v>128</v>
      </c>
      <c r="F86" s="132" t="s">
        <v>129</v>
      </c>
      <c r="G86" s="128" t="s">
        <v>74</v>
      </c>
      <c r="H86" s="125" t="s">
        <v>130</v>
      </c>
      <c r="I86" s="125" t="str">
        <f t="shared" si="1"/>
        <v>3381890-1</v>
      </c>
      <c r="J86" s="178">
        <v>21.87</v>
      </c>
      <c r="K86" s="178">
        <v>28.65</v>
      </c>
      <c r="L86" s="145"/>
    </row>
    <row r="87" spans="1:12">
      <c r="A87" s="124" t="s">
        <v>316</v>
      </c>
      <c r="B87" s="124">
        <v>3381890</v>
      </c>
      <c r="C87" s="124">
        <v>5</v>
      </c>
      <c r="D87" s="128" t="s">
        <v>317</v>
      </c>
      <c r="E87" s="128" t="s">
        <v>128</v>
      </c>
      <c r="F87" s="132" t="s">
        <v>129</v>
      </c>
      <c r="G87" s="128" t="s">
        <v>74</v>
      </c>
      <c r="H87" s="125" t="s">
        <v>130</v>
      </c>
      <c r="I87" s="125" t="str">
        <f t="shared" si="1"/>
        <v>3381890-5</v>
      </c>
      <c r="J87" s="178">
        <v>17.489999999999998</v>
      </c>
      <c r="K87" s="178">
        <v>22.91</v>
      </c>
      <c r="L87" s="145"/>
    </row>
    <row r="88" spans="1:12">
      <c r="A88" s="123" t="s">
        <v>316</v>
      </c>
      <c r="B88" s="123">
        <v>3381890</v>
      </c>
      <c r="C88" s="123">
        <v>25</v>
      </c>
      <c r="D88" s="128" t="s">
        <v>317</v>
      </c>
      <c r="E88" s="128" t="s">
        <v>128</v>
      </c>
      <c r="F88" s="132" t="s">
        <v>129</v>
      </c>
      <c r="G88" s="128" t="s">
        <v>74</v>
      </c>
      <c r="H88" s="125" t="s">
        <v>130</v>
      </c>
      <c r="I88" s="125" t="str">
        <f t="shared" si="1"/>
        <v>3381890-25</v>
      </c>
      <c r="J88" s="178">
        <v>17.149999999999999</v>
      </c>
      <c r="K88" s="178">
        <v>22.47</v>
      </c>
      <c r="L88" s="145"/>
    </row>
    <row r="89" spans="1:12">
      <c r="A89" s="123" t="s">
        <v>316</v>
      </c>
      <c r="B89" s="123">
        <v>3381890</v>
      </c>
      <c r="C89" s="123">
        <v>50</v>
      </c>
      <c r="D89" s="128" t="s">
        <v>317</v>
      </c>
      <c r="E89" s="128" t="s">
        <v>128</v>
      </c>
      <c r="F89" s="132" t="s">
        <v>129</v>
      </c>
      <c r="G89" s="128" t="s">
        <v>74</v>
      </c>
      <c r="H89" s="125" t="s">
        <v>130</v>
      </c>
      <c r="I89" s="125" t="str">
        <f t="shared" si="1"/>
        <v>3381890-50</v>
      </c>
      <c r="J89" s="178">
        <v>16.63</v>
      </c>
      <c r="K89" s="178">
        <v>21.79</v>
      </c>
      <c r="L89" s="145"/>
    </row>
    <row r="90" spans="1:12">
      <c r="A90" s="123" t="s">
        <v>316</v>
      </c>
      <c r="B90" s="123">
        <v>3381890</v>
      </c>
      <c r="C90" s="123">
        <v>75</v>
      </c>
      <c r="D90" s="128" t="s">
        <v>317</v>
      </c>
      <c r="E90" s="128" t="s">
        <v>128</v>
      </c>
      <c r="F90" s="132" t="s">
        <v>129</v>
      </c>
      <c r="G90" s="128" t="s">
        <v>74</v>
      </c>
      <c r="H90" s="125" t="s">
        <v>130</v>
      </c>
      <c r="I90" s="125" t="str">
        <f t="shared" si="1"/>
        <v>3381890-75</v>
      </c>
      <c r="J90" s="178">
        <v>16.27</v>
      </c>
      <c r="K90" s="178">
        <v>21.31</v>
      </c>
      <c r="L90" s="145"/>
    </row>
    <row r="91" spans="1:12">
      <c r="A91" s="123" t="s">
        <v>316</v>
      </c>
      <c r="B91" s="123">
        <v>3381890</v>
      </c>
      <c r="C91" s="123">
        <v>100</v>
      </c>
      <c r="D91" s="128" t="s">
        <v>317</v>
      </c>
      <c r="E91" s="128" t="s">
        <v>128</v>
      </c>
      <c r="F91" s="132" t="s">
        <v>129</v>
      </c>
      <c r="G91" s="128" t="s">
        <v>74</v>
      </c>
      <c r="H91" s="125" t="s">
        <v>130</v>
      </c>
      <c r="I91" s="125" t="str">
        <f t="shared" si="1"/>
        <v>3381890-100</v>
      </c>
      <c r="J91" s="178">
        <v>15.75</v>
      </c>
      <c r="K91" s="178">
        <v>20.64</v>
      </c>
      <c r="L91" s="145"/>
    </row>
    <row r="92" spans="1:12">
      <c r="A92" s="123" t="s">
        <v>316</v>
      </c>
      <c r="B92" s="123">
        <v>3381903</v>
      </c>
      <c r="C92" s="123">
        <v>1</v>
      </c>
      <c r="D92" s="128" t="s">
        <v>318</v>
      </c>
      <c r="E92" s="128" t="s">
        <v>142</v>
      </c>
      <c r="F92" s="132" t="s">
        <v>129</v>
      </c>
      <c r="G92" s="128" t="s">
        <v>74</v>
      </c>
      <c r="H92" s="125" t="s">
        <v>130</v>
      </c>
      <c r="I92" s="125" t="str">
        <f t="shared" si="1"/>
        <v>3381903-1</v>
      </c>
      <c r="J92" s="178">
        <v>24.7</v>
      </c>
      <c r="K92" s="178">
        <v>32.35</v>
      </c>
      <c r="L92" s="145"/>
    </row>
    <row r="93" spans="1:12">
      <c r="A93" s="124" t="s">
        <v>316</v>
      </c>
      <c r="B93" s="124">
        <v>3381903</v>
      </c>
      <c r="C93" s="124">
        <v>5</v>
      </c>
      <c r="D93" s="128" t="s">
        <v>318</v>
      </c>
      <c r="E93" s="128" t="s">
        <v>142</v>
      </c>
      <c r="F93" s="132" t="s">
        <v>129</v>
      </c>
      <c r="G93" s="128" t="s">
        <v>74</v>
      </c>
      <c r="H93" s="125" t="s">
        <v>130</v>
      </c>
      <c r="I93" s="125" t="str">
        <f t="shared" si="1"/>
        <v>3381903-5</v>
      </c>
      <c r="J93" s="178">
        <v>19.75</v>
      </c>
      <c r="K93" s="178">
        <v>25.86</v>
      </c>
      <c r="L93" s="145"/>
    </row>
    <row r="94" spans="1:12">
      <c r="A94" s="123" t="s">
        <v>316</v>
      </c>
      <c r="B94" s="123">
        <v>3381903</v>
      </c>
      <c r="C94" s="123">
        <v>25</v>
      </c>
      <c r="D94" s="128" t="s">
        <v>318</v>
      </c>
      <c r="E94" s="128" t="s">
        <v>142</v>
      </c>
      <c r="F94" s="132" t="s">
        <v>129</v>
      </c>
      <c r="G94" s="128" t="s">
        <v>74</v>
      </c>
      <c r="H94" s="125" t="s">
        <v>130</v>
      </c>
      <c r="I94" s="125" t="str">
        <f t="shared" si="1"/>
        <v>3381903-25</v>
      </c>
      <c r="J94" s="178">
        <v>19.36</v>
      </c>
      <c r="K94" s="178">
        <v>25.37</v>
      </c>
      <c r="L94" s="145"/>
    </row>
    <row r="95" spans="1:12">
      <c r="A95" s="123" t="s">
        <v>316</v>
      </c>
      <c r="B95" s="123">
        <v>3381903</v>
      </c>
      <c r="C95" s="123">
        <v>50</v>
      </c>
      <c r="D95" s="128" t="s">
        <v>318</v>
      </c>
      <c r="E95" s="128" t="s">
        <v>142</v>
      </c>
      <c r="F95" s="132" t="s">
        <v>129</v>
      </c>
      <c r="G95" s="128" t="s">
        <v>74</v>
      </c>
      <c r="H95" s="125" t="s">
        <v>130</v>
      </c>
      <c r="I95" s="125" t="str">
        <f t="shared" si="1"/>
        <v>3381903-50</v>
      </c>
      <c r="J95" s="178">
        <v>18.77</v>
      </c>
      <c r="K95" s="178">
        <v>24.59</v>
      </c>
      <c r="L95" s="145"/>
    </row>
    <row r="96" spans="1:12">
      <c r="A96" s="123" t="s">
        <v>316</v>
      </c>
      <c r="B96" s="123">
        <v>3381903</v>
      </c>
      <c r="C96" s="123">
        <v>75</v>
      </c>
      <c r="D96" s="128" t="s">
        <v>318</v>
      </c>
      <c r="E96" s="128" t="s">
        <v>142</v>
      </c>
      <c r="F96" s="132" t="s">
        <v>129</v>
      </c>
      <c r="G96" s="128" t="s">
        <v>74</v>
      </c>
      <c r="H96" s="125" t="s">
        <v>130</v>
      </c>
      <c r="I96" s="125" t="str">
        <f t="shared" si="1"/>
        <v>3381903-75</v>
      </c>
      <c r="J96" s="178">
        <v>18.37</v>
      </c>
      <c r="K96" s="178">
        <v>24.06</v>
      </c>
      <c r="L96" s="145"/>
    </row>
    <row r="97" spans="1:12">
      <c r="A97" s="123" t="s">
        <v>316</v>
      </c>
      <c r="B97" s="123">
        <v>3381903</v>
      </c>
      <c r="C97" s="123">
        <v>100</v>
      </c>
      <c r="D97" s="128" t="s">
        <v>318</v>
      </c>
      <c r="E97" s="128" t="s">
        <v>142</v>
      </c>
      <c r="F97" s="132" t="s">
        <v>129</v>
      </c>
      <c r="G97" s="128" t="s">
        <v>74</v>
      </c>
      <c r="H97" s="125" t="s">
        <v>130</v>
      </c>
      <c r="I97" s="125" t="str">
        <f t="shared" si="1"/>
        <v>3381903-100</v>
      </c>
      <c r="J97" s="178">
        <v>17.78</v>
      </c>
      <c r="K97" s="178">
        <v>23.3</v>
      </c>
      <c r="L97" s="145"/>
    </row>
    <row r="98" spans="1:12">
      <c r="A98" s="123" t="s">
        <v>316</v>
      </c>
      <c r="B98" s="123">
        <v>3381904</v>
      </c>
      <c r="C98" s="123">
        <v>1</v>
      </c>
      <c r="D98" s="128" t="s">
        <v>319</v>
      </c>
      <c r="E98" s="128" t="s">
        <v>151</v>
      </c>
      <c r="F98" s="132" t="s">
        <v>129</v>
      </c>
      <c r="G98" s="128" t="s">
        <v>74</v>
      </c>
      <c r="H98" s="125" t="s">
        <v>130</v>
      </c>
      <c r="I98" s="125" t="str">
        <f t="shared" si="1"/>
        <v>3381904-1</v>
      </c>
      <c r="J98" s="178">
        <v>34.22</v>
      </c>
      <c r="K98" s="178">
        <v>44.83</v>
      </c>
      <c r="L98" s="145"/>
    </row>
    <row r="99" spans="1:12">
      <c r="A99" s="124" t="s">
        <v>316</v>
      </c>
      <c r="B99" s="124">
        <v>3381904</v>
      </c>
      <c r="C99" s="124">
        <v>5</v>
      </c>
      <c r="D99" s="128" t="s">
        <v>319</v>
      </c>
      <c r="E99" s="128" t="s">
        <v>151</v>
      </c>
      <c r="F99" s="132" t="s">
        <v>129</v>
      </c>
      <c r="G99" s="128" t="s">
        <v>74</v>
      </c>
      <c r="H99" s="125" t="s">
        <v>130</v>
      </c>
      <c r="I99" s="125" t="str">
        <f t="shared" si="1"/>
        <v>3381904-5</v>
      </c>
      <c r="J99" s="178">
        <v>27.38</v>
      </c>
      <c r="K99" s="178">
        <v>35.86</v>
      </c>
      <c r="L99" s="145"/>
    </row>
    <row r="100" spans="1:12">
      <c r="A100" s="123" t="s">
        <v>316</v>
      </c>
      <c r="B100" s="123">
        <v>3381904</v>
      </c>
      <c r="C100" s="123">
        <v>25</v>
      </c>
      <c r="D100" s="128" t="s">
        <v>319</v>
      </c>
      <c r="E100" s="128" t="s">
        <v>151</v>
      </c>
      <c r="F100" s="132" t="s">
        <v>129</v>
      </c>
      <c r="G100" s="128" t="s">
        <v>74</v>
      </c>
      <c r="H100" s="125" t="s">
        <v>130</v>
      </c>
      <c r="I100" s="125" t="str">
        <f t="shared" si="1"/>
        <v>3381904-25</v>
      </c>
      <c r="J100" s="178">
        <v>26.84</v>
      </c>
      <c r="K100" s="178">
        <v>35.159999999999997</v>
      </c>
      <c r="L100" s="145"/>
    </row>
    <row r="101" spans="1:12">
      <c r="A101" s="123" t="s">
        <v>316</v>
      </c>
      <c r="B101" s="123">
        <v>3381904</v>
      </c>
      <c r="C101" s="123">
        <v>50</v>
      </c>
      <c r="D101" s="128" t="s">
        <v>319</v>
      </c>
      <c r="E101" s="128" t="s">
        <v>151</v>
      </c>
      <c r="F101" s="132" t="s">
        <v>129</v>
      </c>
      <c r="G101" s="128" t="s">
        <v>74</v>
      </c>
      <c r="H101" s="125" t="s">
        <v>130</v>
      </c>
      <c r="I101" s="125" t="str">
        <f t="shared" si="1"/>
        <v>3381904-50</v>
      </c>
      <c r="J101" s="178">
        <v>26.01</v>
      </c>
      <c r="K101" s="178">
        <v>34.07</v>
      </c>
      <c r="L101" s="145"/>
    </row>
    <row r="102" spans="1:12">
      <c r="A102" s="123" t="s">
        <v>316</v>
      </c>
      <c r="B102" s="123">
        <v>3381904</v>
      </c>
      <c r="C102" s="123">
        <v>75</v>
      </c>
      <c r="D102" s="128" t="s">
        <v>319</v>
      </c>
      <c r="E102" s="128" t="s">
        <v>151</v>
      </c>
      <c r="F102" s="132" t="s">
        <v>129</v>
      </c>
      <c r="G102" s="128" t="s">
        <v>74</v>
      </c>
      <c r="H102" s="125" t="s">
        <v>130</v>
      </c>
      <c r="I102" s="125" t="str">
        <f t="shared" si="1"/>
        <v>3381904-75</v>
      </c>
      <c r="J102" s="178">
        <v>25.46</v>
      </c>
      <c r="K102" s="178">
        <v>33.36</v>
      </c>
      <c r="L102" s="145"/>
    </row>
    <row r="103" spans="1:12">
      <c r="A103" s="123" t="s">
        <v>316</v>
      </c>
      <c r="B103" s="123">
        <v>3381904</v>
      </c>
      <c r="C103" s="123">
        <v>100</v>
      </c>
      <c r="D103" s="128" t="s">
        <v>319</v>
      </c>
      <c r="E103" s="128" t="s">
        <v>151</v>
      </c>
      <c r="F103" s="132" t="s">
        <v>129</v>
      </c>
      <c r="G103" s="128" t="s">
        <v>74</v>
      </c>
      <c r="H103" s="125" t="s">
        <v>130</v>
      </c>
      <c r="I103" s="125" t="str">
        <f t="shared" si="1"/>
        <v>3381904-100</v>
      </c>
      <c r="J103" s="178">
        <v>24.64</v>
      </c>
      <c r="K103" s="178">
        <v>32.28</v>
      </c>
      <c r="L103" s="145"/>
    </row>
    <row r="104" spans="1:12">
      <c r="A104" s="123" t="s">
        <v>316</v>
      </c>
      <c r="B104" s="123">
        <v>3381905</v>
      </c>
      <c r="C104" s="123">
        <v>1</v>
      </c>
      <c r="D104" s="128" t="s">
        <v>320</v>
      </c>
      <c r="E104" s="128" t="s">
        <v>160</v>
      </c>
      <c r="F104" s="132" t="s">
        <v>129</v>
      </c>
      <c r="G104" s="128" t="s">
        <v>74</v>
      </c>
      <c r="H104" s="125" t="s">
        <v>130</v>
      </c>
      <c r="I104" s="125" t="str">
        <f t="shared" si="1"/>
        <v>3381905-1</v>
      </c>
      <c r="J104" s="178">
        <v>49.62</v>
      </c>
      <c r="K104" s="178">
        <v>65</v>
      </c>
      <c r="L104" s="145"/>
    </row>
    <row r="105" spans="1:12">
      <c r="A105" s="124" t="s">
        <v>316</v>
      </c>
      <c r="B105" s="124">
        <v>3381905</v>
      </c>
      <c r="C105" s="124">
        <v>5</v>
      </c>
      <c r="D105" s="128" t="s">
        <v>320</v>
      </c>
      <c r="E105" s="128" t="s">
        <v>160</v>
      </c>
      <c r="F105" s="132" t="s">
        <v>129</v>
      </c>
      <c r="G105" s="128" t="s">
        <v>74</v>
      </c>
      <c r="H105" s="125" t="s">
        <v>130</v>
      </c>
      <c r="I105" s="125" t="str">
        <f t="shared" si="1"/>
        <v>3381905-5</v>
      </c>
      <c r="J105" s="178">
        <v>39.700000000000003</v>
      </c>
      <c r="K105" s="178">
        <v>52.01</v>
      </c>
      <c r="L105" s="145"/>
    </row>
    <row r="106" spans="1:12">
      <c r="A106" s="123" t="s">
        <v>316</v>
      </c>
      <c r="B106" s="123">
        <v>3381905</v>
      </c>
      <c r="C106" s="123">
        <v>25</v>
      </c>
      <c r="D106" s="128" t="s">
        <v>320</v>
      </c>
      <c r="E106" s="128" t="s">
        <v>160</v>
      </c>
      <c r="F106" s="132" t="s">
        <v>129</v>
      </c>
      <c r="G106" s="128" t="s">
        <v>74</v>
      </c>
      <c r="H106" s="125" t="s">
        <v>130</v>
      </c>
      <c r="I106" s="125" t="str">
        <f t="shared" si="1"/>
        <v>3381905-25</v>
      </c>
      <c r="J106" s="178">
        <v>38.909999999999997</v>
      </c>
      <c r="K106" s="178">
        <v>50.96</v>
      </c>
      <c r="L106" s="145"/>
    </row>
    <row r="107" spans="1:12">
      <c r="A107" s="123" t="s">
        <v>316</v>
      </c>
      <c r="B107" s="123">
        <v>3381905</v>
      </c>
      <c r="C107" s="123">
        <v>50</v>
      </c>
      <c r="D107" s="128" t="s">
        <v>320</v>
      </c>
      <c r="E107" s="128" t="s">
        <v>160</v>
      </c>
      <c r="F107" s="132" t="s">
        <v>129</v>
      </c>
      <c r="G107" s="128" t="s">
        <v>74</v>
      </c>
      <c r="H107" s="125" t="s">
        <v>130</v>
      </c>
      <c r="I107" s="125" t="str">
        <f t="shared" si="1"/>
        <v>3381905-50</v>
      </c>
      <c r="J107" s="178">
        <v>37.71</v>
      </c>
      <c r="K107" s="178">
        <v>49.39</v>
      </c>
      <c r="L107" s="145"/>
    </row>
    <row r="108" spans="1:12">
      <c r="A108" s="123" t="s">
        <v>316</v>
      </c>
      <c r="B108" s="123">
        <v>3381905</v>
      </c>
      <c r="C108" s="123">
        <v>75</v>
      </c>
      <c r="D108" s="128" t="s">
        <v>320</v>
      </c>
      <c r="E108" s="128" t="s">
        <v>160</v>
      </c>
      <c r="F108" s="132" t="s">
        <v>129</v>
      </c>
      <c r="G108" s="128" t="s">
        <v>74</v>
      </c>
      <c r="H108" s="125" t="s">
        <v>130</v>
      </c>
      <c r="I108" s="125" t="str">
        <f t="shared" si="1"/>
        <v>3381905-75</v>
      </c>
      <c r="J108" s="178">
        <v>36.909999999999997</v>
      </c>
      <c r="K108" s="178">
        <v>48.34</v>
      </c>
      <c r="L108" s="145"/>
    </row>
    <row r="109" spans="1:12">
      <c r="A109" s="123" t="s">
        <v>316</v>
      </c>
      <c r="B109" s="123">
        <v>3381905</v>
      </c>
      <c r="C109" s="123">
        <v>100</v>
      </c>
      <c r="D109" s="128" t="s">
        <v>320</v>
      </c>
      <c r="E109" s="128" t="s">
        <v>160</v>
      </c>
      <c r="F109" s="132" t="s">
        <v>129</v>
      </c>
      <c r="G109" s="128" t="s">
        <v>74</v>
      </c>
      <c r="H109" s="125" t="s">
        <v>130</v>
      </c>
      <c r="I109" s="125" t="str">
        <f t="shared" si="1"/>
        <v>3381905-100</v>
      </c>
      <c r="J109" s="178">
        <v>35.729999999999997</v>
      </c>
      <c r="K109" s="178">
        <v>46.8</v>
      </c>
      <c r="L109" s="145"/>
    </row>
    <row r="110" spans="1:12">
      <c r="A110" s="123" t="s">
        <v>316</v>
      </c>
      <c r="B110" s="123">
        <v>3381906</v>
      </c>
      <c r="C110" s="123">
        <v>1</v>
      </c>
      <c r="D110" s="128" t="s">
        <v>321</v>
      </c>
      <c r="E110" s="128" t="s">
        <v>169</v>
      </c>
      <c r="F110" s="132" t="s">
        <v>129</v>
      </c>
      <c r="G110" s="128" t="s">
        <v>74</v>
      </c>
      <c r="H110" s="125" t="s">
        <v>130</v>
      </c>
      <c r="I110" s="125" t="str">
        <f t="shared" si="1"/>
        <v>3381906-1</v>
      </c>
      <c r="J110" s="178">
        <v>70.540000000000006</v>
      </c>
      <c r="K110" s="178">
        <v>92.4</v>
      </c>
      <c r="L110" s="145"/>
    </row>
    <row r="111" spans="1:12">
      <c r="A111" s="124" t="s">
        <v>316</v>
      </c>
      <c r="B111" s="124">
        <v>3381906</v>
      </c>
      <c r="C111" s="124">
        <v>5</v>
      </c>
      <c r="D111" s="128" t="s">
        <v>321</v>
      </c>
      <c r="E111" s="128" t="s">
        <v>169</v>
      </c>
      <c r="F111" s="132" t="s">
        <v>129</v>
      </c>
      <c r="G111" s="128" t="s">
        <v>74</v>
      </c>
      <c r="H111" s="125" t="s">
        <v>130</v>
      </c>
      <c r="I111" s="125" t="str">
        <f t="shared" si="1"/>
        <v>3381906-5</v>
      </c>
      <c r="J111" s="178">
        <v>56.44</v>
      </c>
      <c r="K111" s="178">
        <v>73.930000000000007</v>
      </c>
      <c r="L111" s="145"/>
    </row>
    <row r="112" spans="1:12">
      <c r="A112" s="123" t="s">
        <v>316</v>
      </c>
      <c r="B112" s="123">
        <v>3381906</v>
      </c>
      <c r="C112" s="123">
        <v>25</v>
      </c>
      <c r="D112" s="128" t="s">
        <v>321</v>
      </c>
      <c r="E112" s="128" t="s">
        <v>169</v>
      </c>
      <c r="F112" s="132" t="s">
        <v>129</v>
      </c>
      <c r="G112" s="128" t="s">
        <v>74</v>
      </c>
      <c r="H112" s="125" t="s">
        <v>130</v>
      </c>
      <c r="I112" s="125" t="str">
        <f t="shared" si="1"/>
        <v>3381906-25</v>
      </c>
      <c r="J112" s="178">
        <v>55.31</v>
      </c>
      <c r="K112" s="178">
        <v>72.459999999999994</v>
      </c>
      <c r="L112" s="145"/>
    </row>
    <row r="113" spans="1:12">
      <c r="A113" s="123" t="s">
        <v>316</v>
      </c>
      <c r="B113" s="123">
        <v>3381906</v>
      </c>
      <c r="C113" s="123">
        <v>50</v>
      </c>
      <c r="D113" s="128" t="s">
        <v>321</v>
      </c>
      <c r="E113" s="128" t="s">
        <v>169</v>
      </c>
      <c r="F113" s="132" t="s">
        <v>129</v>
      </c>
      <c r="G113" s="128" t="s">
        <v>74</v>
      </c>
      <c r="H113" s="125" t="s">
        <v>130</v>
      </c>
      <c r="I113" s="125" t="str">
        <f t="shared" si="1"/>
        <v>3381906-50</v>
      </c>
      <c r="J113" s="178">
        <v>53.6</v>
      </c>
      <c r="K113" s="178">
        <v>70.209999999999994</v>
      </c>
      <c r="L113" s="145"/>
    </row>
    <row r="114" spans="1:12">
      <c r="A114" s="123" t="s">
        <v>316</v>
      </c>
      <c r="B114" s="123">
        <v>3381906</v>
      </c>
      <c r="C114" s="123">
        <v>75</v>
      </c>
      <c r="D114" s="128" t="s">
        <v>321</v>
      </c>
      <c r="E114" s="128" t="s">
        <v>169</v>
      </c>
      <c r="F114" s="132" t="s">
        <v>129</v>
      </c>
      <c r="G114" s="128" t="s">
        <v>74</v>
      </c>
      <c r="H114" s="125" t="s">
        <v>130</v>
      </c>
      <c r="I114" s="125" t="str">
        <f t="shared" si="1"/>
        <v>3381906-75</v>
      </c>
      <c r="J114" s="178">
        <v>52.47</v>
      </c>
      <c r="K114" s="178">
        <v>68.739999999999995</v>
      </c>
      <c r="L114" s="145"/>
    </row>
    <row r="115" spans="1:12">
      <c r="A115" s="123" t="s">
        <v>316</v>
      </c>
      <c r="B115" s="123">
        <v>3381906</v>
      </c>
      <c r="C115" s="123">
        <v>100</v>
      </c>
      <c r="D115" s="128" t="s">
        <v>321</v>
      </c>
      <c r="E115" s="128" t="s">
        <v>169</v>
      </c>
      <c r="F115" s="132" t="s">
        <v>129</v>
      </c>
      <c r="G115" s="128" t="s">
        <v>74</v>
      </c>
      <c r="H115" s="125" t="s">
        <v>130</v>
      </c>
      <c r="I115" s="125" t="str">
        <f t="shared" si="1"/>
        <v>3381906-100</v>
      </c>
      <c r="J115" s="178">
        <v>50.8</v>
      </c>
      <c r="K115" s="178">
        <v>66.540000000000006</v>
      </c>
      <c r="L115" s="145"/>
    </row>
    <row r="116" spans="1:12">
      <c r="A116" s="123" t="s">
        <v>316</v>
      </c>
      <c r="B116" s="123">
        <v>3381907</v>
      </c>
      <c r="C116" s="123">
        <v>1</v>
      </c>
      <c r="D116" s="128" t="s">
        <v>322</v>
      </c>
      <c r="E116" s="128" t="s">
        <v>178</v>
      </c>
      <c r="F116" s="132" t="s">
        <v>129</v>
      </c>
      <c r="G116" s="128" t="s">
        <v>74</v>
      </c>
      <c r="H116" s="125" t="s">
        <v>130</v>
      </c>
      <c r="I116" s="125" t="str">
        <f t="shared" si="1"/>
        <v>3381907-1</v>
      </c>
      <c r="J116" s="178">
        <v>110.27</v>
      </c>
      <c r="K116" s="178">
        <v>144.44999999999999</v>
      </c>
      <c r="L116" s="145"/>
    </row>
    <row r="117" spans="1:12">
      <c r="A117" s="124" t="s">
        <v>316</v>
      </c>
      <c r="B117" s="124">
        <v>3381907</v>
      </c>
      <c r="C117" s="124">
        <v>5</v>
      </c>
      <c r="D117" s="128" t="s">
        <v>322</v>
      </c>
      <c r="E117" s="128" t="s">
        <v>178</v>
      </c>
      <c r="F117" s="132" t="s">
        <v>129</v>
      </c>
      <c r="G117" s="128" t="s">
        <v>74</v>
      </c>
      <c r="H117" s="125" t="s">
        <v>130</v>
      </c>
      <c r="I117" s="125" t="str">
        <f t="shared" si="1"/>
        <v>3381907-5</v>
      </c>
      <c r="J117" s="178">
        <v>88.21</v>
      </c>
      <c r="K117" s="178">
        <v>115.56</v>
      </c>
      <c r="L117" s="145"/>
    </row>
    <row r="118" spans="1:12">
      <c r="A118" s="123" t="s">
        <v>316</v>
      </c>
      <c r="B118" s="123">
        <v>3381907</v>
      </c>
      <c r="C118" s="123">
        <v>25</v>
      </c>
      <c r="D118" s="128" t="s">
        <v>322</v>
      </c>
      <c r="E118" s="128" t="s">
        <v>178</v>
      </c>
      <c r="F118" s="132" t="s">
        <v>129</v>
      </c>
      <c r="G118" s="128" t="s">
        <v>74</v>
      </c>
      <c r="H118" s="125" t="s">
        <v>130</v>
      </c>
      <c r="I118" s="125" t="str">
        <f t="shared" si="1"/>
        <v>3381907-25</v>
      </c>
      <c r="J118" s="178">
        <v>86.44</v>
      </c>
      <c r="K118" s="178">
        <v>113.24</v>
      </c>
      <c r="L118" s="145"/>
    </row>
    <row r="119" spans="1:12">
      <c r="A119" s="123" t="s">
        <v>316</v>
      </c>
      <c r="B119" s="123">
        <v>3381907</v>
      </c>
      <c r="C119" s="123">
        <v>50</v>
      </c>
      <c r="D119" s="128" t="s">
        <v>322</v>
      </c>
      <c r="E119" s="128" t="s">
        <v>178</v>
      </c>
      <c r="F119" s="132" t="s">
        <v>129</v>
      </c>
      <c r="G119" s="128" t="s">
        <v>74</v>
      </c>
      <c r="H119" s="125" t="s">
        <v>130</v>
      </c>
      <c r="I119" s="125" t="str">
        <f t="shared" si="1"/>
        <v>3381907-50</v>
      </c>
      <c r="J119" s="178">
        <v>83.8</v>
      </c>
      <c r="K119" s="178">
        <v>109.78</v>
      </c>
      <c r="L119" s="145"/>
    </row>
    <row r="120" spans="1:12">
      <c r="A120" s="123" t="s">
        <v>316</v>
      </c>
      <c r="B120" s="123">
        <v>3381907</v>
      </c>
      <c r="C120" s="123">
        <v>75</v>
      </c>
      <c r="D120" s="128" t="s">
        <v>322</v>
      </c>
      <c r="E120" s="128" t="s">
        <v>178</v>
      </c>
      <c r="F120" s="132" t="s">
        <v>129</v>
      </c>
      <c r="G120" s="128" t="s">
        <v>74</v>
      </c>
      <c r="H120" s="125" t="s">
        <v>130</v>
      </c>
      <c r="I120" s="125" t="str">
        <f t="shared" si="1"/>
        <v>3381907-75</v>
      </c>
      <c r="J120" s="178">
        <v>82.04</v>
      </c>
      <c r="K120" s="178">
        <v>107.47</v>
      </c>
      <c r="L120" s="145"/>
    </row>
    <row r="121" spans="1:12">
      <c r="A121" s="123" t="s">
        <v>316</v>
      </c>
      <c r="B121" s="123">
        <v>3381907</v>
      </c>
      <c r="C121" s="123">
        <v>100</v>
      </c>
      <c r="D121" s="128" t="s">
        <v>322</v>
      </c>
      <c r="E121" s="128" t="s">
        <v>178</v>
      </c>
      <c r="F121" s="132" t="s">
        <v>129</v>
      </c>
      <c r="G121" s="128" t="s">
        <v>74</v>
      </c>
      <c r="H121" s="125" t="s">
        <v>130</v>
      </c>
      <c r="I121" s="125" t="str">
        <f t="shared" si="1"/>
        <v>3381907-100</v>
      </c>
      <c r="J121" s="178">
        <v>79.39</v>
      </c>
      <c r="K121" s="178">
        <v>104.01</v>
      </c>
      <c r="L121" s="145"/>
    </row>
    <row r="122" spans="1:12">
      <c r="A122" s="123" t="s">
        <v>316</v>
      </c>
      <c r="B122" s="123">
        <v>3381908</v>
      </c>
      <c r="C122" s="123">
        <v>1</v>
      </c>
      <c r="D122" s="128" t="s">
        <v>323</v>
      </c>
      <c r="E122" s="128" t="s">
        <v>187</v>
      </c>
      <c r="F122" s="132" t="s">
        <v>129</v>
      </c>
      <c r="G122" s="128" t="s">
        <v>74</v>
      </c>
      <c r="H122" s="125" t="s">
        <v>130</v>
      </c>
      <c r="I122" s="125" t="str">
        <f t="shared" si="1"/>
        <v>3381908-1</v>
      </c>
      <c r="J122" s="178">
        <v>156.22999999999999</v>
      </c>
      <c r="K122" s="178">
        <v>204.66</v>
      </c>
      <c r="L122" s="145"/>
    </row>
    <row r="123" spans="1:12">
      <c r="A123" s="124" t="s">
        <v>316</v>
      </c>
      <c r="B123" s="124">
        <v>3381908</v>
      </c>
      <c r="C123" s="124">
        <v>5</v>
      </c>
      <c r="D123" s="128" t="s">
        <v>323</v>
      </c>
      <c r="E123" s="128" t="s">
        <v>187</v>
      </c>
      <c r="F123" s="132" t="s">
        <v>129</v>
      </c>
      <c r="G123" s="128" t="s">
        <v>74</v>
      </c>
      <c r="H123" s="125" t="s">
        <v>130</v>
      </c>
      <c r="I123" s="125" t="str">
        <f t="shared" si="1"/>
        <v>3381908-5</v>
      </c>
      <c r="J123" s="178">
        <v>124.98</v>
      </c>
      <c r="K123" s="178">
        <v>163.72</v>
      </c>
      <c r="L123" s="145"/>
    </row>
    <row r="124" spans="1:12">
      <c r="A124" s="123" t="s">
        <v>316</v>
      </c>
      <c r="B124" s="123">
        <v>3381908</v>
      </c>
      <c r="C124" s="123">
        <v>25</v>
      </c>
      <c r="D124" s="128" t="s">
        <v>323</v>
      </c>
      <c r="E124" s="128" t="s">
        <v>187</v>
      </c>
      <c r="F124" s="132" t="s">
        <v>129</v>
      </c>
      <c r="G124" s="128" t="s">
        <v>74</v>
      </c>
      <c r="H124" s="125" t="s">
        <v>130</v>
      </c>
      <c r="I124" s="125" t="str">
        <f t="shared" si="1"/>
        <v>3381908-25</v>
      </c>
      <c r="J124" s="178">
        <v>122.48</v>
      </c>
      <c r="K124" s="178">
        <v>160.46</v>
      </c>
      <c r="L124" s="145"/>
    </row>
    <row r="125" spans="1:12">
      <c r="A125" s="123" t="s">
        <v>316</v>
      </c>
      <c r="B125" s="123">
        <v>3381908</v>
      </c>
      <c r="C125" s="123">
        <v>50</v>
      </c>
      <c r="D125" s="128" t="s">
        <v>323</v>
      </c>
      <c r="E125" s="128" t="s">
        <v>187</v>
      </c>
      <c r="F125" s="132" t="s">
        <v>129</v>
      </c>
      <c r="G125" s="128" t="s">
        <v>74</v>
      </c>
      <c r="H125" s="125" t="s">
        <v>130</v>
      </c>
      <c r="I125" s="125" t="str">
        <f t="shared" si="1"/>
        <v>3381908-50</v>
      </c>
      <c r="J125" s="178">
        <v>118.72</v>
      </c>
      <c r="K125" s="178">
        <v>155.53</v>
      </c>
      <c r="L125" s="145"/>
    </row>
    <row r="126" spans="1:12">
      <c r="A126" s="123" t="s">
        <v>316</v>
      </c>
      <c r="B126" s="123">
        <v>3381908</v>
      </c>
      <c r="C126" s="123">
        <v>75</v>
      </c>
      <c r="D126" s="128" t="s">
        <v>323</v>
      </c>
      <c r="E126" s="128" t="s">
        <v>187</v>
      </c>
      <c r="F126" s="132" t="s">
        <v>129</v>
      </c>
      <c r="G126" s="128" t="s">
        <v>74</v>
      </c>
      <c r="H126" s="125" t="s">
        <v>130</v>
      </c>
      <c r="I126" s="125" t="str">
        <f t="shared" si="1"/>
        <v>3381908-75</v>
      </c>
      <c r="J126" s="178">
        <v>116.23</v>
      </c>
      <c r="K126" s="178">
        <v>152.26</v>
      </c>
      <c r="L126" s="145"/>
    </row>
    <row r="127" spans="1:12">
      <c r="A127" s="123" t="s">
        <v>316</v>
      </c>
      <c r="B127" s="123">
        <v>3381908</v>
      </c>
      <c r="C127" s="123">
        <v>100</v>
      </c>
      <c r="D127" s="128" t="s">
        <v>323</v>
      </c>
      <c r="E127" s="128" t="s">
        <v>187</v>
      </c>
      <c r="F127" s="132" t="s">
        <v>129</v>
      </c>
      <c r="G127" s="128" t="s">
        <v>74</v>
      </c>
      <c r="H127" s="125" t="s">
        <v>130</v>
      </c>
      <c r="I127" s="125" t="str">
        <f t="shared" si="1"/>
        <v>3381908-100</v>
      </c>
      <c r="J127" s="178">
        <v>112.48</v>
      </c>
      <c r="K127" s="178">
        <v>147.35</v>
      </c>
      <c r="L127" s="145"/>
    </row>
    <row r="128" spans="1:12">
      <c r="A128" s="123" t="s">
        <v>316</v>
      </c>
      <c r="B128" s="123">
        <v>3381954</v>
      </c>
      <c r="C128" s="123">
        <v>1</v>
      </c>
      <c r="D128" s="128" t="s">
        <v>317</v>
      </c>
      <c r="E128" s="128" t="s">
        <v>128</v>
      </c>
      <c r="F128" s="132" t="s">
        <v>129</v>
      </c>
      <c r="G128" s="128" t="s">
        <v>74</v>
      </c>
      <c r="H128" s="125" t="s">
        <v>133</v>
      </c>
      <c r="I128" s="125" t="str">
        <f t="shared" si="1"/>
        <v>3381954-1</v>
      </c>
      <c r="J128" s="178">
        <v>26.62</v>
      </c>
      <c r="K128" s="178">
        <v>34.869999999999997</v>
      </c>
      <c r="L128" s="145"/>
    </row>
    <row r="129" spans="1:12">
      <c r="A129" s="124" t="s">
        <v>316</v>
      </c>
      <c r="B129" s="124">
        <v>3381954</v>
      </c>
      <c r="C129" s="124">
        <v>5</v>
      </c>
      <c r="D129" s="128" t="s">
        <v>317</v>
      </c>
      <c r="E129" s="128" t="s">
        <v>128</v>
      </c>
      <c r="F129" s="132" t="s">
        <v>129</v>
      </c>
      <c r="G129" s="128" t="s">
        <v>74</v>
      </c>
      <c r="H129" s="125" t="s">
        <v>133</v>
      </c>
      <c r="I129" s="125" t="str">
        <f t="shared" si="1"/>
        <v>3381954-5</v>
      </c>
      <c r="J129" s="178">
        <v>21.29</v>
      </c>
      <c r="K129" s="178">
        <v>27.89</v>
      </c>
      <c r="L129" s="145"/>
    </row>
    <row r="130" spans="1:12">
      <c r="A130" s="123" t="s">
        <v>316</v>
      </c>
      <c r="B130" s="123">
        <v>3381954</v>
      </c>
      <c r="C130" s="123">
        <v>25</v>
      </c>
      <c r="D130" s="128" t="s">
        <v>317</v>
      </c>
      <c r="E130" s="128" t="s">
        <v>128</v>
      </c>
      <c r="F130" s="132" t="s">
        <v>129</v>
      </c>
      <c r="G130" s="128" t="s">
        <v>74</v>
      </c>
      <c r="H130" s="125" t="s">
        <v>133</v>
      </c>
      <c r="I130" s="125" t="str">
        <f t="shared" si="1"/>
        <v>3381954-25</v>
      </c>
      <c r="J130" s="178">
        <v>20.87</v>
      </c>
      <c r="K130" s="178">
        <v>27.33</v>
      </c>
      <c r="L130" s="145"/>
    </row>
    <row r="131" spans="1:12">
      <c r="A131" s="123" t="s">
        <v>316</v>
      </c>
      <c r="B131" s="123">
        <v>3381954</v>
      </c>
      <c r="C131" s="123">
        <v>50</v>
      </c>
      <c r="D131" s="128" t="s">
        <v>317</v>
      </c>
      <c r="E131" s="128" t="s">
        <v>128</v>
      </c>
      <c r="F131" s="132" t="s">
        <v>129</v>
      </c>
      <c r="G131" s="128" t="s">
        <v>74</v>
      </c>
      <c r="H131" s="125" t="s">
        <v>133</v>
      </c>
      <c r="I131" s="125" t="str">
        <f t="shared" ref="I131:I194" si="2">B131&amp;"-"&amp;C131</f>
        <v>3381954-50</v>
      </c>
      <c r="J131" s="178">
        <v>20.23</v>
      </c>
      <c r="K131" s="178">
        <v>26.51</v>
      </c>
      <c r="L131" s="145"/>
    </row>
    <row r="132" spans="1:12">
      <c r="A132" s="123" t="s">
        <v>316</v>
      </c>
      <c r="B132" s="123">
        <v>3381954</v>
      </c>
      <c r="C132" s="123">
        <v>75</v>
      </c>
      <c r="D132" s="128" t="s">
        <v>317</v>
      </c>
      <c r="E132" s="128" t="s">
        <v>128</v>
      </c>
      <c r="F132" s="132" t="s">
        <v>129</v>
      </c>
      <c r="G132" s="128" t="s">
        <v>74</v>
      </c>
      <c r="H132" s="125" t="s">
        <v>133</v>
      </c>
      <c r="I132" s="125" t="str">
        <f t="shared" si="2"/>
        <v>3381954-75</v>
      </c>
      <c r="J132" s="178">
        <v>19.809999999999999</v>
      </c>
      <c r="K132" s="178">
        <v>25.95</v>
      </c>
      <c r="L132" s="145"/>
    </row>
    <row r="133" spans="1:12">
      <c r="A133" s="123" t="s">
        <v>316</v>
      </c>
      <c r="B133" s="123">
        <v>3381954</v>
      </c>
      <c r="C133" s="123">
        <v>100</v>
      </c>
      <c r="D133" s="128" t="s">
        <v>317</v>
      </c>
      <c r="E133" s="128" t="s">
        <v>128</v>
      </c>
      <c r="F133" s="132" t="s">
        <v>129</v>
      </c>
      <c r="G133" s="128" t="s">
        <v>74</v>
      </c>
      <c r="H133" s="125" t="s">
        <v>133</v>
      </c>
      <c r="I133" s="125" t="str">
        <f t="shared" si="2"/>
        <v>3381954-100</v>
      </c>
      <c r="J133" s="178">
        <v>19.170000000000002</v>
      </c>
      <c r="K133" s="178">
        <v>25.11</v>
      </c>
      <c r="L133" s="145"/>
    </row>
    <row r="134" spans="1:12">
      <c r="A134" s="123" t="s">
        <v>316</v>
      </c>
      <c r="B134" s="123">
        <v>3381957</v>
      </c>
      <c r="C134" s="123">
        <v>1</v>
      </c>
      <c r="D134" s="128" t="s">
        <v>318</v>
      </c>
      <c r="E134" s="128" t="s">
        <v>142</v>
      </c>
      <c r="F134" s="132" t="s">
        <v>129</v>
      </c>
      <c r="G134" s="128" t="s">
        <v>74</v>
      </c>
      <c r="H134" s="125" t="s">
        <v>133</v>
      </c>
      <c r="I134" s="125" t="str">
        <f t="shared" si="2"/>
        <v>3381957-1</v>
      </c>
      <c r="J134" s="178">
        <v>30.42</v>
      </c>
      <c r="K134" s="178">
        <v>39.85</v>
      </c>
      <c r="L134" s="145"/>
    </row>
    <row r="135" spans="1:12">
      <c r="A135" s="124" t="s">
        <v>316</v>
      </c>
      <c r="B135" s="124">
        <v>3381957</v>
      </c>
      <c r="C135" s="124">
        <v>5</v>
      </c>
      <c r="D135" s="128" t="s">
        <v>318</v>
      </c>
      <c r="E135" s="128" t="s">
        <v>142</v>
      </c>
      <c r="F135" s="132" t="s">
        <v>129</v>
      </c>
      <c r="G135" s="128" t="s">
        <v>74</v>
      </c>
      <c r="H135" s="125" t="s">
        <v>133</v>
      </c>
      <c r="I135" s="125" t="str">
        <f t="shared" si="2"/>
        <v>3381957-5</v>
      </c>
      <c r="J135" s="178">
        <v>24.33</v>
      </c>
      <c r="K135" s="178">
        <v>31.88</v>
      </c>
      <c r="L135" s="145"/>
    </row>
    <row r="136" spans="1:12">
      <c r="A136" s="123" t="s">
        <v>316</v>
      </c>
      <c r="B136" s="123">
        <v>3381957</v>
      </c>
      <c r="C136" s="123">
        <v>25</v>
      </c>
      <c r="D136" s="128" t="s">
        <v>318</v>
      </c>
      <c r="E136" s="128" t="s">
        <v>142</v>
      </c>
      <c r="F136" s="132" t="s">
        <v>129</v>
      </c>
      <c r="G136" s="128" t="s">
        <v>74</v>
      </c>
      <c r="H136" s="125" t="s">
        <v>133</v>
      </c>
      <c r="I136" s="125" t="str">
        <f t="shared" si="2"/>
        <v>3381957-25</v>
      </c>
      <c r="J136" s="178">
        <v>23.86</v>
      </c>
      <c r="K136" s="178">
        <v>31.26</v>
      </c>
      <c r="L136" s="145"/>
    </row>
    <row r="137" spans="1:12">
      <c r="A137" s="123" t="s">
        <v>316</v>
      </c>
      <c r="B137" s="123">
        <v>3381957</v>
      </c>
      <c r="C137" s="123">
        <v>50</v>
      </c>
      <c r="D137" s="128" t="s">
        <v>318</v>
      </c>
      <c r="E137" s="128" t="s">
        <v>142</v>
      </c>
      <c r="F137" s="132" t="s">
        <v>129</v>
      </c>
      <c r="G137" s="128" t="s">
        <v>74</v>
      </c>
      <c r="H137" s="125" t="s">
        <v>133</v>
      </c>
      <c r="I137" s="125" t="str">
        <f t="shared" si="2"/>
        <v>3381957-50</v>
      </c>
      <c r="J137" s="178">
        <v>23.11</v>
      </c>
      <c r="K137" s="178">
        <v>30.27</v>
      </c>
      <c r="L137" s="145"/>
    </row>
    <row r="138" spans="1:12">
      <c r="A138" s="123" t="s">
        <v>316</v>
      </c>
      <c r="B138" s="123">
        <v>3381957</v>
      </c>
      <c r="C138" s="123">
        <v>75</v>
      </c>
      <c r="D138" s="128" t="s">
        <v>318</v>
      </c>
      <c r="E138" s="128" t="s">
        <v>142</v>
      </c>
      <c r="F138" s="132" t="s">
        <v>129</v>
      </c>
      <c r="G138" s="128" t="s">
        <v>74</v>
      </c>
      <c r="H138" s="125" t="s">
        <v>133</v>
      </c>
      <c r="I138" s="125" t="str">
        <f t="shared" si="2"/>
        <v>3381957-75</v>
      </c>
      <c r="J138" s="178">
        <v>22.63</v>
      </c>
      <c r="K138" s="178">
        <v>29.64</v>
      </c>
      <c r="L138" s="145"/>
    </row>
    <row r="139" spans="1:12">
      <c r="A139" s="123" t="s">
        <v>316</v>
      </c>
      <c r="B139" s="123">
        <v>3381957</v>
      </c>
      <c r="C139" s="123">
        <v>100</v>
      </c>
      <c r="D139" s="128" t="s">
        <v>318</v>
      </c>
      <c r="E139" s="128" t="s">
        <v>142</v>
      </c>
      <c r="F139" s="132" t="s">
        <v>129</v>
      </c>
      <c r="G139" s="128" t="s">
        <v>74</v>
      </c>
      <c r="H139" s="125" t="s">
        <v>133</v>
      </c>
      <c r="I139" s="125" t="str">
        <f t="shared" si="2"/>
        <v>3381957-100</v>
      </c>
      <c r="J139" s="178">
        <v>21.9</v>
      </c>
      <c r="K139" s="178">
        <v>28.69</v>
      </c>
      <c r="L139" s="145"/>
    </row>
    <row r="140" spans="1:12">
      <c r="A140" s="123" t="s">
        <v>316</v>
      </c>
      <c r="B140" s="123">
        <v>3381958</v>
      </c>
      <c r="C140" s="123">
        <v>1</v>
      </c>
      <c r="D140" s="128" t="s">
        <v>319</v>
      </c>
      <c r="E140" s="128" t="s">
        <v>151</v>
      </c>
      <c r="F140" s="132" t="s">
        <v>129</v>
      </c>
      <c r="G140" s="128" t="s">
        <v>74</v>
      </c>
      <c r="H140" s="125" t="s">
        <v>133</v>
      </c>
      <c r="I140" s="125" t="str">
        <f t="shared" si="2"/>
        <v>3381958-1</v>
      </c>
      <c r="J140" s="178">
        <v>43.71</v>
      </c>
      <c r="K140" s="178">
        <v>57.26</v>
      </c>
      <c r="L140" s="145"/>
    </row>
    <row r="141" spans="1:12">
      <c r="A141" s="124" t="s">
        <v>316</v>
      </c>
      <c r="B141" s="124">
        <v>3381958</v>
      </c>
      <c r="C141" s="124">
        <v>5</v>
      </c>
      <c r="D141" s="128" t="s">
        <v>319</v>
      </c>
      <c r="E141" s="128" t="s">
        <v>151</v>
      </c>
      <c r="F141" s="132" t="s">
        <v>129</v>
      </c>
      <c r="G141" s="128" t="s">
        <v>74</v>
      </c>
      <c r="H141" s="125" t="s">
        <v>133</v>
      </c>
      <c r="I141" s="125" t="str">
        <f t="shared" si="2"/>
        <v>3381958-5</v>
      </c>
      <c r="J141" s="178">
        <v>34.97</v>
      </c>
      <c r="K141" s="178">
        <v>45.81</v>
      </c>
      <c r="L141" s="145"/>
    </row>
    <row r="142" spans="1:12">
      <c r="A142" s="123" t="s">
        <v>316</v>
      </c>
      <c r="B142" s="123">
        <v>3381958</v>
      </c>
      <c r="C142" s="123">
        <v>25</v>
      </c>
      <c r="D142" s="128" t="s">
        <v>319</v>
      </c>
      <c r="E142" s="128" t="s">
        <v>151</v>
      </c>
      <c r="F142" s="132" t="s">
        <v>129</v>
      </c>
      <c r="G142" s="128" t="s">
        <v>74</v>
      </c>
      <c r="H142" s="125" t="s">
        <v>133</v>
      </c>
      <c r="I142" s="125" t="str">
        <f t="shared" si="2"/>
        <v>3381958-25</v>
      </c>
      <c r="J142" s="178">
        <v>34.270000000000003</v>
      </c>
      <c r="K142" s="178">
        <v>44.89</v>
      </c>
      <c r="L142" s="145"/>
    </row>
    <row r="143" spans="1:12">
      <c r="A143" s="123" t="s">
        <v>316</v>
      </c>
      <c r="B143" s="123">
        <v>3381958</v>
      </c>
      <c r="C143" s="123">
        <v>50</v>
      </c>
      <c r="D143" s="128" t="s">
        <v>319</v>
      </c>
      <c r="E143" s="128" t="s">
        <v>151</v>
      </c>
      <c r="F143" s="132" t="s">
        <v>129</v>
      </c>
      <c r="G143" s="128" t="s">
        <v>74</v>
      </c>
      <c r="H143" s="125" t="s">
        <v>133</v>
      </c>
      <c r="I143" s="125" t="str">
        <f t="shared" si="2"/>
        <v>3381958-50</v>
      </c>
      <c r="J143" s="178">
        <v>33.21</v>
      </c>
      <c r="K143" s="178">
        <v>43.51</v>
      </c>
      <c r="L143" s="145"/>
    </row>
    <row r="144" spans="1:12">
      <c r="A144" s="123" t="s">
        <v>316</v>
      </c>
      <c r="B144" s="123">
        <v>3381958</v>
      </c>
      <c r="C144" s="123">
        <v>75</v>
      </c>
      <c r="D144" s="128" t="s">
        <v>319</v>
      </c>
      <c r="E144" s="128" t="s">
        <v>151</v>
      </c>
      <c r="F144" s="132" t="s">
        <v>129</v>
      </c>
      <c r="G144" s="128" t="s">
        <v>74</v>
      </c>
      <c r="H144" s="125" t="s">
        <v>133</v>
      </c>
      <c r="I144" s="125" t="str">
        <f t="shared" si="2"/>
        <v>3381958-75</v>
      </c>
      <c r="J144" s="178">
        <v>32.520000000000003</v>
      </c>
      <c r="K144" s="178">
        <v>42.6</v>
      </c>
      <c r="L144" s="145"/>
    </row>
    <row r="145" spans="1:12">
      <c r="A145" s="123" t="s">
        <v>316</v>
      </c>
      <c r="B145" s="123">
        <v>3381958</v>
      </c>
      <c r="C145" s="123">
        <v>100</v>
      </c>
      <c r="D145" s="128" t="s">
        <v>319</v>
      </c>
      <c r="E145" s="128" t="s">
        <v>151</v>
      </c>
      <c r="F145" s="132" t="s">
        <v>129</v>
      </c>
      <c r="G145" s="128" t="s">
        <v>74</v>
      </c>
      <c r="H145" s="125" t="s">
        <v>133</v>
      </c>
      <c r="I145" s="125" t="str">
        <f t="shared" si="2"/>
        <v>3381958-100</v>
      </c>
      <c r="J145" s="178">
        <v>31.47</v>
      </c>
      <c r="K145" s="178">
        <v>41.23</v>
      </c>
      <c r="L145" s="145"/>
    </row>
    <row r="146" spans="1:12">
      <c r="A146" s="123" t="s">
        <v>316</v>
      </c>
      <c r="B146" s="123">
        <v>3381959</v>
      </c>
      <c r="C146" s="123">
        <v>1</v>
      </c>
      <c r="D146" s="128" t="s">
        <v>320</v>
      </c>
      <c r="E146" s="128" t="s">
        <v>160</v>
      </c>
      <c r="F146" s="132" t="s">
        <v>129</v>
      </c>
      <c r="G146" s="128" t="s">
        <v>74</v>
      </c>
      <c r="H146" s="125" t="s">
        <v>133</v>
      </c>
      <c r="I146" s="125" t="str">
        <f t="shared" si="2"/>
        <v>3381959-1</v>
      </c>
      <c r="J146" s="178">
        <v>62.48</v>
      </c>
      <c r="K146" s="178">
        <v>81.849999999999994</v>
      </c>
      <c r="L146" s="145"/>
    </row>
    <row r="147" spans="1:12">
      <c r="A147" s="124" t="s">
        <v>316</v>
      </c>
      <c r="B147" s="124">
        <v>3381959</v>
      </c>
      <c r="C147" s="124">
        <v>5</v>
      </c>
      <c r="D147" s="128" t="s">
        <v>320</v>
      </c>
      <c r="E147" s="128" t="s">
        <v>160</v>
      </c>
      <c r="F147" s="132" t="s">
        <v>129</v>
      </c>
      <c r="G147" s="128" t="s">
        <v>74</v>
      </c>
      <c r="H147" s="125" t="s">
        <v>133</v>
      </c>
      <c r="I147" s="125" t="str">
        <f t="shared" si="2"/>
        <v>3381959-5</v>
      </c>
      <c r="J147" s="178">
        <v>49.99</v>
      </c>
      <c r="K147" s="178">
        <v>65.48</v>
      </c>
      <c r="L147" s="145"/>
    </row>
    <row r="148" spans="1:12">
      <c r="A148" s="123" t="s">
        <v>316</v>
      </c>
      <c r="B148" s="123">
        <v>3381959</v>
      </c>
      <c r="C148" s="123">
        <v>25</v>
      </c>
      <c r="D148" s="128" t="s">
        <v>320</v>
      </c>
      <c r="E148" s="128" t="s">
        <v>160</v>
      </c>
      <c r="F148" s="132" t="s">
        <v>129</v>
      </c>
      <c r="G148" s="128" t="s">
        <v>74</v>
      </c>
      <c r="H148" s="125" t="s">
        <v>133</v>
      </c>
      <c r="I148" s="125" t="str">
        <f t="shared" si="2"/>
        <v>3381959-25</v>
      </c>
      <c r="J148" s="178">
        <v>49</v>
      </c>
      <c r="K148" s="178">
        <v>64.19</v>
      </c>
      <c r="L148" s="145"/>
    </row>
    <row r="149" spans="1:12">
      <c r="A149" s="123" t="s">
        <v>316</v>
      </c>
      <c r="B149" s="123">
        <v>3381959</v>
      </c>
      <c r="C149" s="123">
        <v>50</v>
      </c>
      <c r="D149" s="128" t="s">
        <v>320</v>
      </c>
      <c r="E149" s="128" t="s">
        <v>160</v>
      </c>
      <c r="F149" s="132" t="s">
        <v>129</v>
      </c>
      <c r="G149" s="128" t="s">
        <v>74</v>
      </c>
      <c r="H149" s="125" t="s">
        <v>133</v>
      </c>
      <c r="I149" s="125" t="str">
        <f t="shared" si="2"/>
        <v>3381959-50</v>
      </c>
      <c r="J149" s="178">
        <v>47.49</v>
      </c>
      <c r="K149" s="178">
        <v>62.2</v>
      </c>
      <c r="L149" s="145"/>
    </row>
    <row r="150" spans="1:12">
      <c r="A150" s="123" t="s">
        <v>316</v>
      </c>
      <c r="B150" s="123">
        <v>3381959</v>
      </c>
      <c r="C150" s="123">
        <v>75</v>
      </c>
      <c r="D150" s="128" t="s">
        <v>320</v>
      </c>
      <c r="E150" s="128" t="s">
        <v>160</v>
      </c>
      <c r="F150" s="132" t="s">
        <v>129</v>
      </c>
      <c r="G150" s="128" t="s">
        <v>74</v>
      </c>
      <c r="H150" s="125" t="s">
        <v>133</v>
      </c>
      <c r="I150" s="125" t="str">
        <f t="shared" si="2"/>
        <v>3381959-75</v>
      </c>
      <c r="J150" s="178">
        <v>46.49</v>
      </c>
      <c r="K150" s="178">
        <v>60.91</v>
      </c>
      <c r="L150" s="145"/>
    </row>
    <row r="151" spans="1:12">
      <c r="A151" s="123" t="s">
        <v>316</v>
      </c>
      <c r="B151" s="123">
        <v>3381959</v>
      </c>
      <c r="C151" s="123">
        <v>100</v>
      </c>
      <c r="D151" s="128" t="s">
        <v>320</v>
      </c>
      <c r="E151" s="128" t="s">
        <v>160</v>
      </c>
      <c r="F151" s="132" t="s">
        <v>129</v>
      </c>
      <c r="G151" s="128" t="s">
        <v>74</v>
      </c>
      <c r="H151" s="125" t="s">
        <v>133</v>
      </c>
      <c r="I151" s="125" t="str">
        <f t="shared" si="2"/>
        <v>3381959-100</v>
      </c>
      <c r="J151" s="178">
        <v>44.99</v>
      </c>
      <c r="K151" s="178">
        <v>58.94</v>
      </c>
      <c r="L151" s="145"/>
    </row>
    <row r="152" spans="1:12">
      <c r="A152" s="123" t="s">
        <v>316</v>
      </c>
      <c r="B152" s="123">
        <v>3381963</v>
      </c>
      <c r="C152" s="123">
        <v>1</v>
      </c>
      <c r="D152" s="128" t="s">
        <v>321</v>
      </c>
      <c r="E152" s="128" t="s">
        <v>169</v>
      </c>
      <c r="F152" s="132" t="s">
        <v>129</v>
      </c>
      <c r="G152" s="128" t="s">
        <v>74</v>
      </c>
      <c r="H152" s="125" t="s">
        <v>133</v>
      </c>
      <c r="I152" s="125" t="str">
        <f t="shared" si="2"/>
        <v>3381963-1</v>
      </c>
      <c r="J152" s="178">
        <v>84.53</v>
      </c>
      <c r="K152" s="178">
        <v>110.73</v>
      </c>
      <c r="L152" s="145"/>
    </row>
    <row r="153" spans="1:12">
      <c r="A153" s="124" t="s">
        <v>316</v>
      </c>
      <c r="B153" s="124">
        <v>3381963</v>
      </c>
      <c r="C153" s="124">
        <v>5</v>
      </c>
      <c r="D153" s="128" t="s">
        <v>321</v>
      </c>
      <c r="E153" s="128" t="s">
        <v>169</v>
      </c>
      <c r="F153" s="132" t="s">
        <v>129</v>
      </c>
      <c r="G153" s="128" t="s">
        <v>74</v>
      </c>
      <c r="H153" s="125" t="s">
        <v>133</v>
      </c>
      <c r="I153" s="125" t="str">
        <f t="shared" si="2"/>
        <v>3381963-5</v>
      </c>
      <c r="J153" s="178">
        <v>67.62</v>
      </c>
      <c r="K153" s="178">
        <v>88.58</v>
      </c>
      <c r="L153" s="145"/>
    </row>
    <row r="154" spans="1:12">
      <c r="A154" s="123" t="s">
        <v>316</v>
      </c>
      <c r="B154" s="123">
        <v>3381963</v>
      </c>
      <c r="C154" s="123">
        <v>25</v>
      </c>
      <c r="D154" s="128" t="s">
        <v>321</v>
      </c>
      <c r="E154" s="128" t="s">
        <v>169</v>
      </c>
      <c r="F154" s="132" t="s">
        <v>129</v>
      </c>
      <c r="G154" s="128" t="s">
        <v>74</v>
      </c>
      <c r="H154" s="125" t="s">
        <v>133</v>
      </c>
      <c r="I154" s="125" t="str">
        <f t="shared" si="2"/>
        <v>3381963-25</v>
      </c>
      <c r="J154" s="178">
        <v>66.260000000000005</v>
      </c>
      <c r="K154" s="178">
        <v>86.81</v>
      </c>
      <c r="L154" s="145"/>
    </row>
    <row r="155" spans="1:12">
      <c r="A155" s="123" t="s">
        <v>316</v>
      </c>
      <c r="B155" s="123">
        <v>3381963</v>
      </c>
      <c r="C155" s="123">
        <v>50</v>
      </c>
      <c r="D155" s="128" t="s">
        <v>321</v>
      </c>
      <c r="E155" s="128" t="s">
        <v>169</v>
      </c>
      <c r="F155" s="132" t="s">
        <v>129</v>
      </c>
      <c r="G155" s="128" t="s">
        <v>74</v>
      </c>
      <c r="H155" s="125" t="s">
        <v>133</v>
      </c>
      <c r="I155" s="125" t="str">
        <f t="shared" si="2"/>
        <v>3381963-50</v>
      </c>
      <c r="J155" s="178">
        <v>64.239999999999995</v>
      </c>
      <c r="K155" s="178">
        <v>84.16</v>
      </c>
      <c r="L155" s="145"/>
    </row>
    <row r="156" spans="1:12">
      <c r="A156" s="123" t="s">
        <v>316</v>
      </c>
      <c r="B156" s="123">
        <v>3381963</v>
      </c>
      <c r="C156" s="123">
        <v>75</v>
      </c>
      <c r="D156" s="128" t="s">
        <v>321</v>
      </c>
      <c r="E156" s="128" t="s">
        <v>169</v>
      </c>
      <c r="F156" s="132" t="s">
        <v>129</v>
      </c>
      <c r="G156" s="128" t="s">
        <v>74</v>
      </c>
      <c r="H156" s="125" t="s">
        <v>133</v>
      </c>
      <c r="I156" s="125" t="str">
        <f t="shared" si="2"/>
        <v>3381963-75</v>
      </c>
      <c r="J156" s="178">
        <v>62.89</v>
      </c>
      <c r="K156" s="178">
        <v>82.39</v>
      </c>
      <c r="L156" s="145"/>
    </row>
    <row r="157" spans="1:12">
      <c r="A157" s="123" t="s">
        <v>316</v>
      </c>
      <c r="B157" s="123">
        <v>3381963</v>
      </c>
      <c r="C157" s="123">
        <v>100</v>
      </c>
      <c r="D157" s="128" t="s">
        <v>321</v>
      </c>
      <c r="E157" s="128" t="s">
        <v>169</v>
      </c>
      <c r="F157" s="132" t="s">
        <v>129</v>
      </c>
      <c r="G157" s="128" t="s">
        <v>74</v>
      </c>
      <c r="H157" s="125" t="s">
        <v>133</v>
      </c>
      <c r="I157" s="125" t="str">
        <f t="shared" si="2"/>
        <v>3381963-100</v>
      </c>
      <c r="J157" s="178">
        <v>60.86</v>
      </c>
      <c r="K157" s="178">
        <v>79.73</v>
      </c>
      <c r="L157" s="145"/>
    </row>
    <row r="158" spans="1:12">
      <c r="A158" s="123" t="s">
        <v>316</v>
      </c>
      <c r="B158" s="123">
        <v>3381965</v>
      </c>
      <c r="C158" s="123">
        <v>1</v>
      </c>
      <c r="D158" s="128" t="s">
        <v>322</v>
      </c>
      <c r="E158" s="128" t="s">
        <v>178</v>
      </c>
      <c r="F158" s="132" t="s">
        <v>129</v>
      </c>
      <c r="G158" s="128" t="s">
        <v>74</v>
      </c>
      <c r="H158" s="125" t="s">
        <v>133</v>
      </c>
      <c r="I158" s="125" t="str">
        <f t="shared" si="2"/>
        <v>3381965-1</v>
      </c>
      <c r="J158" s="178">
        <v>132.32</v>
      </c>
      <c r="K158" s="178">
        <v>173.34</v>
      </c>
      <c r="L158" s="145"/>
    </row>
    <row r="159" spans="1:12">
      <c r="A159" s="124" t="s">
        <v>316</v>
      </c>
      <c r="B159" s="124">
        <v>3381965</v>
      </c>
      <c r="C159" s="124">
        <v>5</v>
      </c>
      <c r="D159" s="128" t="s">
        <v>322</v>
      </c>
      <c r="E159" s="128" t="s">
        <v>178</v>
      </c>
      <c r="F159" s="132" t="s">
        <v>129</v>
      </c>
      <c r="G159" s="128" t="s">
        <v>74</v>
      </c>
      <c r="H159" s="125" t="s">
        <v>133</v>
      </c>
      <c r="I159" s="125" t="str">
        <f t="shared" si="2"/>
        <v>3381965-5</v>
      </c>
      <c r="J159" s="178">
        <v>105.85</v>
      </c>
      <c r="K159" s="178">
        <v>138.66</v>
      </c>
      <c r="L159" s="145"/>
    </row>
    <row r="160" spans="1:12">
      <c r="A160" s="123" t="s">
        <v>316</v>
      </c>
      <c r="B160" s="123">
        <v>3381965</v>
      </c>
      <c r="C160" s="123">
        <v>25</v>
      </c>
      <c r="D160" s="128" t="s">
        <v>322</v>
      </c>
      <c r="E160" s="128" t="s">
        <v>178</v>
      </c>
      <c r="F160" s="132" t="s">
        <v>129</v>
      </c>
      <c r="G160" s="128" t="s">
        <v>74</v>
      </c>
      <c r="H160" s="125" t="s">
        <v>133</v>
      </c>
      <c r="I160" s="125" t="str">
        <f t="shared" si="2"/>
        <v>3381965-25</v>
      </c>
      <c r="J160" s="178">
        <v>103.75</v>
      </c>
      <c r="K160" s="178">
        <v>135.91</v>
      </c>
      <c r="L160" s="145"/>
    </row>
    <row r="161" spans="1:12">
      <c r="A161" s="123" t="s">
        <v>316</v>
      </c>
      <c r="B161" s="123">
        <v>3381965</v>
      </c>
      <c r="C161" s="123">
        <v>50</v>
      </c>
      <c r="D161" s="128" t="s">
        <v>322</v>
      </c>
      <c r="E161" s="128" t="s">
        <v>178</v>
      </c>
      <c r="F161" s="132" t="s">
        <v>129</v>
      </c>
      <c r="G161" s="128" t="s">
        <v>74</v>
      </c>
      <c r="H161" s="125" t="s">
        <v>133</v>
      </c>
      <c r="I161" s="125" t="str">
        <f t="shared" si="2"/>
        <v>3381965-50</v>
      </c>
      <c r="J161" s="178">
        <v>100.57</v>
      </c>
      <c r="K161" s="178">
        <v>131.75</v>
      </c>
      <c r="L161" s="145"/>
    </row>
    <row r="162" spans="1:12">
      <c r="A162" s="123" t="s">
        <v>316</v>
      </c>
      <c r="B162" s="123">
        <v>3381965</v>
      </c>
      <c r="C162" s="123">
        <v>75</v>
      </c>
      <c r="D162" s="128" t="s">
        <v>322</v>
      </c>
      <c r="E162" s="128" t="s">
        <v>178</v>
      </c>
      <c r="F162" s="132" t="s">
        <v>129</v>
      </c>
      <c r="G162" s="128" t="s">
        <v>74</v>
      </c>
      <c r="H162" s="125" t="s">
        <v>133</v>
      </c>
      <c r="I162" s="125" t="str">
        <f t="shared" si="2"/>
        <v>3381965-75</v>
      </c>
      <c r="J162" s="178">
        <v>98.45</v>
      </c>
      <c r="K162" s="178">
        <v>128.97</v>
      </c>
      <c r="L162" s="145"/>
    </row>
    <row r="163" spans="1:12">
      <c r="A163" s="123" t="s">
        <v>316</v>
      </c>
      <c r="B163" s="123">
        <v>3381965</v>
      </c>
      <c r="C163" s="123">
        <v>100</v>
      </c>
      <c r="D163" s="128" t="s">
        <v>322</v>
      </c>
      <c r="E163" s="128" t="s">
        <v>178</v>
      </c>
      <c r="F163" s="132" t="s">
        <v>129</v>
      </c>
      <c r="G163" s="128" t="s">
        <v>74</v>
      </c>
      <c r="H163" s="125" t="s">
        <v>133</v>
      </c>
      <c r="I163" s="125" t="str">
        <f t="shared" si="2"/>
        <v>3381965-100</v>
      </c>
      <c r="J163" s="178">
        <v>95.26</v>
      </c>
      <c r="K163" s="178">
        <v>124.79</v>
      </c>
      <c r="L163" s="145"/>
    </row>
    <row r="164" spans="1:12">
      <c r="A164" s="123" t="s">
        <v>316</v>
      </c>
      <c r="B164" s="123">
        <v>3381966</v>
      </c>
      <c r="C164" s="123">
        <v>1</v>
      </c>
      <c r="D164" s="128" t="s">
        <v>323</v>
      </c>
      <c r="E164" s="128" t="s">
        <v>187</v>
      </c>
      <c r="F164" s="132" t="s">
        <v>129</v>
      </c>
      <c r="G164" s="128" t="s">
        <v>74</v>
      </c>
      <c r="H164" s="125" t="s">
        <v>133</v>
      </c>
      <c r="I164" s="125" t="str">
        <f t="shared" si="2"/>
        <v>3381966-1</v>
      </c>
      <c r="J164" s="178">
        <v>183.77</v>
      </c>
      <c r="K164" s="178">
        <v>240.74</v>
      </c>
      <c r="L164" s="145"/>
    </row>
    <row r="165" spans="1:12">
      <c r="A165" s="124" t="s">
        <v>316</v>
      </c>
      <c r="B165" s="124">
        <v>3381966</v>
      </c>
      <c r="C165" s="124">
        <v>5</v>
      </c>
      <c r="D165" s="128" t="s">
        <v>323</v>
      </c>
      <c r="E165" s="128" t="s">
        <v>187</v>
      </c>
      <c r="F165" s="132" t="s">
        <v>129</v>
      </c>
      <c r="G165" s="128" t="s">
        <v>74</v>
      </c>
      <c r="H165" s="125" t="s">
        <v>133</v>
      </c>
      <c r="I165" s="125" t="str">
        <f t="shared" si="2"/>
        <v>3381966-5</v>
      </c>
      <c r="J165" s="178">
        <v>147.01</v>
      </c>
      <c r="K165" s="178">
        <v>192.58</v>
      </c>
      <c r="L165" s="145"/>
    </row>
    <row r="166" spans="1:12">
      <c r="A166" s="123" t="s">
        <v>316</v>
      </c>
      <c r="B166" s="123">
        <v>3381966</v>
      </c>
      <c r="C166" s="123">
        <v>25</v>
      </c>
      <c r="D166" s="128" t="s">
        <v>323</v>
      </c>
      <c r="E166" s="128" t="s">
        <v>187</v>
      </c>
      <c r="F166" s="132" t="s">
        <v>129</v>
      </c>
      <c r="G166" s="128" t="s">
        <v>74</v>
      </c>
      <c r="H166" s="125" t="s">
        <v>133</v>
      </c>
      <c r="I166" s="125" t="str">
        <f t="shared" si="2"/>
        <v>3381966-25</v>
      </c>
      <c r="J166" s="178">
        <v>144.07</v>
      </c>
      <c r="K166" s="178">
        <v>188.73</v>
      </c>
      <c r="L166" s="145"/>
    </row>
    <row r="167" spans="1:12">
      <c r="A167" s="123" t="s">
        <v>316</v>
      </c>
      <c r="B167" s="123">
        <v>3381966</v>
      </c>
      <c r="C167" s="123">
        <v>50</v>
      </c>
      <c r="D167" s="128" t="s">
        <v>323</v>
      </c>
      <c r="E167" s="128" t="s">
        <v>187</v>
      </c>
      <c r="F167" s="132" t="s">
        <v>129</v>
      </c>
      <c r="G167" s="128" t="s">
        <v>74</v>
      </c>
      <c r="H167" s="125" t="s">
        <v>133</v>
      </c>
      <c r="I167" s="125" t="str">
        <f t="shared" si="2"/>
        <v>3381966-50</v>
      </c>
      <c r="J167" s="178">
        <v>139.66999999999999</v>
      </c>
      <c r="K167" s="178">
        <v>182.97</v>
      </c>
      <c r="L167" s="145"/>
    </row>
    <row r="168" spans="1:12">
      <c r="A168" s="123" t="s">
        <v>316</v>
      </c>
      <c r="B168" s="123">
        <v>3381966</v>
      </c>
      <c r="C168" s="123">
        <v>75</v>
      </c>
      <c r="D168" s="128" t="s">
        <v>323</v>
      </c>
      <c r="E168" s="128" t="s">
        <v>187</v>
      </c>
      <c r="F168" s="132" t="s">
        <v>129</v>
      </c>
      <c r="G168" s="128" t="s">
        <v>74</v>
      </c>
      <c r="H168" s="125" t="s">
        <v>133</v>
      </c>
      <c r="I168" s="125" t="str">
        <f t="shared" si="2"/>
        <v>3381966-75</v>
      </c>
      <c r="J168" s="178">
        <v>136.72</v>
      </c>
      <c r="K168" s="178">
        <v>179.11</v>
      </c>
      <c r="L168" s="145"/>
    </row>
    <row r="169" spans="1:12">
      <c r="A169" s="123" t="s">
        <v>316</v>
      </c>
      <c r="B169" s="123">
        <v>3381966</v>
      </c>
      <c r="C169" s="123">
        <v>100</v>
      </c>
      <c r="D169" s="128" t="s">
        <v>323</v>
      </c>
      <c r="E169" s="128" t="s">
        <v>187</v>
      </c>
      <c r="F169" s="132" t="s">
        <v>129</v>
      </c>
      <c r="G169" s="128" t="s">
        <v>74</v>
      </c>
      <c r="H169" s="125" t="s">
        <v>133</v>
      </c>
      <c r="I169" s="125" t="str">
        <f t="shared" si="2"/>
        <v>3381966-100</v>
      </c>
      <c r="J169" s="178">
        <v>132.31</v>
      </c>
      <c r="K169" s="178">
        <v>173.33</v>
      </c>
      <c r="L169" s="145"/>
    </row>
    <row r="170" spans="1:12">
      <c r="A170" s="123" t="s">
        <v>316</v>
      </c>
      <c r="B170" s="123">
        <v>3381967</v>
      </c>
      <c r="C170" s="123">
        <v>1</v>
      </c>
      <c r="D170" s="128" t="s">
        <v>317</v>
      </c>
      <c r="E170" s="128" t="s">
        <v>128</v>
      </c>
      <c r="F170" s="132" t="s">
        <v>137</v>
      </c>
      <c r="G170" s="128" t="s">
        <v>73</v>
      </c>
      <c r="H170" s="125" t="s">
        <v>130</v>
      </c>
      <c r="I170" s="125" t="str">
        <f t="shared" si="2"/>
        <v>3381967-1</v>
      </c>
      <c r="J170" s="178">
        <v>18.04</v>
      </c>
      <c r="K170" s="178">
        <v>23.63</v>
      </c>
      <c r="L170" s="145"/>
    </row>
    <row r="171" spans="1:12">
      <c r="A171" s="124" t="s">
        <v>316</v>
      </c>
      <c r="B171" s="124">
        <v>3381967</v>
      </c>
      <c r="C171" s="124">
        <v>5</v>
      </c>
      <c r="D171" s="128" t="s">
        <v>317</v>
      </c>
      <c r="E171" s="128" t="s">
        <v>128</v>
      </c>
      <c r="F171" s="132" t="s">
        <v>137</v>
      </c>
      <c r="G171" s="128" t="s">
        <v>73</v>
      </c>
      <c r="H171" s="125" t="s">
        <v>130</v>
      </c>
      <c r="I171" s="125" t="str">
        <f t="shared" si="2"/>
        <v>3381967-5</v>
      </c>
      <c r="J171" s="178">
        <v>14.44</v>
      </c>
      <c r="K171" s="178">
        <v>18.91</v>
      </c>
      <c r="L171" s="145"/>
    </row>
    <row r="172" spans="1:12">
      <c r="A172" s="123" t="s">
        <v>316</v>
      </c>
      <c r="B172" s="123">
        <v>3381967</v>
      </c>
      <c r="C172" s="123">
        <v>25</v>
      </c>
      <c r="D172" s="128" t="s">
        <v>317</v>
      </c>
      <c r="E172" s="128" t="s">
        <v>128</v>
      </c>
      <c r="F172" s="132" t="s">
        <v>137</v>
      </c>
      <c r="G172" s="128" t="s">
        <v>73</v>
      </c>
      <c r="H172" s="125" t="s">
        <v>130</v>
      </c>
      <c r="I172" s="125" t="str">
        <f t="shared" si="2"/>
        <v>3381967-25</v>
      </c>
      <c r="J172" s="178">
        <v>14.15</v>
      </c>
      <c r="K172" s="178">
        <v>18.54</v>
      </c>
      <c r="L172" s="145"/>
    </row>
    <row r="173" spans="1:12">
      <c r="A173" s="123" t="s">
        <v>316</v>
      </c>
      <c r="B173" s="123">
        <v>3381967</v>
      </c>
      <c r="C173" s="123">
        <v>50</v>
      </c>
      <c r="D173" s="128" t="s">
        <v>317</v>
      </c>
      <c r="E173" s="128" t="s">
        <v>128</v>
      </c>
      <c r="F173" s="132" t="s">
        <v>137</v>
      </c>
      <c r="G173" s="128" t="s">
        <v>73</v>
      </c>
      <c r="H173" s="125" t="s">
        <v>130</v>
      </c>
      <c r="I173" s="125" t="str">
        <f t="shared" si="2"/>
        <v>3381967-50</v>
      </c>
      <c r="J173" s="178">
        <v>13.71</v>
      </c>
      <c r="K173" s="178">
        <v>17.97</v>
      </c>
      <c r="L173" s="145"/>
    </row>
    <row r="174" spans="1:12">
      <c r="A174" s="123" t="s">
        <v>316</v>
      </c>
      <c r="B174" s="123">
        <v>3381967</v>
      </c>
      <c r="C174" s="123">
        <v>75</v>
      </c>
      <c r="D174" s="128" t="s">
        <v>317</v>
      </c>
      <c r="E174" s="128" t="s">
        <v>128</v>
      </c>
      <c r="F174" s="132" t="s">
        <v>137</v>
      </c>
      <c r="G174" s="128" t="s">
        <v>73</v>
      </c>
      <c r="H174" s="125" t="s">
        <v>130</v>
      </c>
      <c r="I174" s="125" t="str">
        <f t="shared" si="2"/>
        <v>3381967-75</v>
      </c>
      <c r="J174" s="178">
        <v>13.42</v>
      </c>
      <c r="K174" s="178">
        <v>17.579999999999998</v>
      </c>
      <c r="L174" s="145"/>
    </row>
    <row r="175" spans="1:12">
      <c r="A175" s="123" t="s">
        <v>316</v>
      </c>
      <c r="B175" s="123">
        <v>3381967</v>
      </c>
      <c r="C175" s="123">
        <v>100</v>
      </c>
      <c r="D175" s="128" t="s">
        <v>317</v>
      </c>
      <c r="E175" s="128" t="s">
        <v>128</v>
      </c>
      <c r="F175" s="132" t="s">
        <v>137</v>
      </c>
      <c r="G175" s="128" t="s">
        <v>73</v>
      </c>
      <c r="H175" s="125" t="s">
        <v>130</v>
      </c>
      <c r="I175" s="125" t="str">
        <f t="shared" si="2"/>
        <v>3381967-100</v>
      </c>
      <c r="J175" s="178">
        <v>12.98</v>
      </c>
      <c r="K175" s="178">
        <v>17.010000000000002</v>
      </c>
      <c r="L175" s="145"/>
    </row>
    <row r="176" spans="1:12">
      <c r="A176" s="123" t="s">
        <v>316</v>
      </c>
      <c r="B176" s="123">
        <v>3381968</v>
      </c>
      <c r="C176" s="123">
        <v>1</v>
      </c>
      <c r="D176" s="128" t="s">
        <v>318</v>
      </c>
      <c r="E176" s="128" t="s">
        <v>142</v>
      </c>
      <c r="F176" s="132" t="s">
        <v>137</v>
      </c>
      <c r="G176" s="128" t="s">
        <v>73</v>
      </c>
      <c r="H176" s="125" t="s">
        <v>130</v>
      </c>
      <c r="I176" s="125" t="str">
        <f t="shared" si="2"/>
        <v>3381968-1</v>
      </c>
      <c r="J176" s="178">
        <v>19.93</v>
      </c>
      <c r="K176" s="178">
        <v>26.11</v>
      </c>
      <c r="L176" s="145"/>
    </row>
    <row r="177" spans="1:12">
      <c r="A177" s="124" t="s">
        <v>316</v>
      </c>
      <c r="B177" s="124">
        <v>3381968</v>
      </c>
      <c r="C177" s="124">
        <v>5</v>
      </c>
      <c r="D177" s="128" t="s">
        <v>318</v>
      </c>
      <c r="E177" s="128" t="s">
        <v>142</v>
      </c>
      <c r="F177" s="132" t="s">
        <v>137</v>
      </c>
      <c r="G177" s="128" t="s">
        <v>73</v>
      </c>
      <c r="H177" s="125" t="s">
        <v>130</v>
      </c>
      <c r="I177" s="125" t="str">
        <f t="shared" si="2"/>
        <v>3381968-5</v>
      </c>
      <c r="J177" s="178">
        <v>15.95</v>
      </c>
      <c r="K177" s="178">
        <v>20.9</v>
      </c>
      <c r="L177" s="145"/>
    </row>
    <row r="178" spans="1:12">
      <c r="A178" s="123" t="s">
        <v>316</v>
      </c>
      <c r="B178" s="123">
        <v>3381968</v>
      </c>
      <c r="C178" s="123">
        <v>25</v>
      </c>
      <c r="D178" s="128" t="s">
        <v>318</v>
      </c>
      <c r="E178" s="128" t="s">
        <v>142</v>
      </c>
      <c r="F178" s="132" t="s">
        <v>137</v>
      </c>
      <c r="G178" s="128" t="s">
        <v>73</v>
      </c>
      <c r="H178" s="125" t="s">
        <v>130</v>
      </c>
      <c r="I178" s="125" t="str">
        <f t="shared" si="2"/>
        <v>3381968-25</v>
      </c>
      <c r="J178" s="178">
        <v>15.63</v>
      </c>
      <c r="K178" s="178">
        <v>20.47</v>
      </c>
      <c r="L178" s="145"/>
    </row>
    <row r="179" spans="1:12">
      <c r="A179" s="123" t="s">
        <v>316</v>
      </c>
      <c r="B179" s="123">
        <v>3381968</v>
      </c>
      <c r="C179" s="123">
        <v>50</v>
      </c>
      <c r="D179" s="128" t="s">
        <v>318</v>
      </c>
      <c r="E179" s="128" t="s">
        <v>142</v>
      </c>
      <c r="F179" s="132" t="s">
        <v>137</v>
      </c>
      <c r="G179" s="128" t="s">
        <v>73</v>
      </c>
      <c r="H179" s="125" t="s">
        <v>130</v>
      </c>
      <c r="I179" s="125" t="str">
        <f t="shared" si="2"/>
        <v>3381968-50</v>
      </c>
      <c r="J179" s="178">
        <v>15.14</v>
      </c>
      <c r="K179" s="178">
        <v>19.84</v>
      </c>
      <c r="L179" s="145"/>
    </row>
    <row r="180" spans="1:12">
      <c r="A180" s="123" t="s">
        <v>316</v>
      </c>
      <c r="B180" s="123">
        <v>3381968</v>
      </c>
      <c r="C180" s="123">
        <v>75</v>
      </c>
      <c r="D180" s="128" t="s">
        <v>318</v>
      </c>
      <c r="E180" s="128" t="s">
        <v>142</v>
      </c>
      <c r="F180" s="132" t="s">
        <v>137</v>
      </c>
      <c r="G180" s="128" t="s">
        <v>73</v>
      </c>
      <c r="H180" s="125" t="s">
        <v>130</v>
      </c>
      <c r="I180" s="125" t="str">
        <f t="shared" si="2"/>
        <v>3381968-75</v>
      </c>
      <c r="J180" s="178">
        <v>14.83</v>
      </c>
      <c r="K180" s="178">
        <v>19.43</v>
      </c>
      <c r="L180" s="145"/>
    </row>
    <row r="181" spans="1:12">
      <c r="A181" s="123" t="s">
        <v>316</v>
      </c>
      <c r="B181" s="123">
        <v>3381968</v>
      </c>
      <c r="C181" s="123">
        <v>100</v>
      </c>
      <c r="D181" s="128" t="s">
        <v>318</v>
      </c>
      <c r="E181" s="128" t="s">
        <v>142</v>
      </c>
      <c r="F181" s="132" t="s">
        <v>137</v>
      </c>
      <c r="G181" s="128" t="s">
        <v>73</v>
      </c>
      <c r="H181" s="125" t="s">
        <v>130</v>
      </c>
      <c r="I181" s="125" t="str">
        <f t="shared" si="2"/>
        <v>3381968-100</v>
      </c>
      <c r="J181" s="178">
        <v>14.36</v>
      </c>
      <c r="K181" s="178">
        <v>18.809999999999999</v>
      </c>
      <c r="L181" s="145"/>
    </row>
    <row r="182" spans="1:12">
      <c r="A182" s="123" t="s">
        <v>316</v>
      </c>
      <c r="B182" s="123">
        <v>3381970</v>
      </c>
      <c r="C182" s="123">
        <v>1</v>
      </c>
      <c r="D182" s="128" t="s">
        <v>319</v>
      </c>
      <c r="E182" s="128" t="s">
        <v>151</v>
      </c>
      <c r="F182" s="132" t="s">
        <v>137</v>
      </c>
      <c r="G182" s="128" t="s">
        <v>73</v>
      </c>
      <c r="H182" s="125" t="s">
        <v>130</v>
      </c>
      <c r="I182" s="125" t="str">
        <f t="shared" si="2"/>
        <v>3381970-1</v>
      </c>
      <c r="J182" s="178">
        <v>27.56</v>
      </c>
      <c r="K182" s="178">
        <v>36.11</v>
      </c>
      <c r="L182" s="145"/>
    </row>
    <row r="183" spans="1:12">
      <c r="A183" s="124" t="s">
        <v>316</v>
      </c>
      <c r="B183" s="124">
        <v>3381970</v>
      </c>
      <c r="C183" s="124">
        <v>5</v>
      </c>
      <c r="D183" s="128" t="s">
        <v>319</v>
      </c>
      <c r="E183" s="128" t="s">
        <v>151</v>
      </c>
      <c r="F183" s="132" t="s">
        <v>137</v>
      </c>
      <c r="G183" s="128" t="s">
        <v>73</v>
      </c>
      <c r="H183" s="125" t="s">
        <v>130</v>
      </c>
      <c r="I183" s="125" t="str">
        <f t="shared" si="2"/>
        <v>3381970-5</v>
      </c>
      <c r="J183" s="178">
        <v>22.06</v>
      </c>
      <c r="K183" s="178">
        <v>28.9</v>
      </c>
      <c r="L183" s="145"/>
    </row>
    <row r="184" spans="1:12">
      <c r="A184" s="123" t="s">
        <v>316</v>
      </c>
      <c r="B184" s="123">
        <v>3381970</v>
      </c>
      <c r="C184" s="123">
        <v>25</v>
      </c>
      <c r="D184" s="128" t="s">
        <v>319</v>
      </c>
      <c r="E184" s="128" t="s">
        <v>151</v>
      </c>
      <c r="F184" s="132" t="s">
        <v>137</v>
      </c>
      <c r="G184" s="128" t="s">
        <v>73</v>
      </c>
      <c r="H184" s="125" t="s">
        <v>130</v>
      </c>
      <c r="I184" s="125" t="str">
        <f t="shared" si="2"/>
        <v>3381970-25</v>
      </c>
      <c r="J184" s="178">
        <v>21.61</v>
      </c>
      <c r="K184" s="178">
        <v>28.31</v>
      </c>
      <c r="L184" s="145"/>
    </row>
    <row r="185" spans="1:12">
      <c r="A185" s="123" t="s">
        <v>316</v>
      </c>
      <c r="B185" s="123">
        <v>3381970</v>
      </c>
      <c r="C185" s="123">
        <v>50</v>
      </c>
      <c r="D185" s="128" t="s">
        <v>319</v>
      </c>
      <c r="E185" s="128" t="s">
        <v>151</v>
      </c>
      <c r="F185" s="132" t="s">
        <v>137</v>
      </c>
      <c r="G185" s="128" t="s">
        <v>73</v>
      </c>
      <c r="H185" s="125" t="s">
        <v>130</v>
      </c>
      <c r="I185" s="125" t="str">
        <f t="shared" si="2"/>
        <v>3381970-50</v>
      </c>
      <c r="J185" s="178">
        <v>20.95</v>
      </c>
      <c r="K185" s="178">
        <v>27.44</v>
      </c>
      <c r="L185" s="145"/>
    </row>
    <row r="186" spans="1:12">
      <c r="A186" s="123" t="s">
        <v>316</v>
      </c>
      <c r="B186" s="123">
        <v>3381970</v>
      </c>
      <c r="C186" s="123">
        <v>75</v>
      </c>
      <c r="D186" s="128" t="s">
        <v>319</v>
      </c>
      <c r="E186" s="128" t="s">
        <v>151</v>
      </c>
      <c r="F186" s="132" t="s">
        <v>137</v>
      </c>
      <c r="G186" s="128" t="s">
        <v>73</v>
      </c>
      <c r="H186" s="125" t="s">
        <v>130</v>
      </c>
      <c r="I186" s="125" t="str">
        <f t="shared" si="2"/>
        <v>3381970-75</v>
      </c>
      <c r="J186" s="178">
        <v>20.5</v>
      </c>
      <c r="K186" s="178">
        <v>26.86</v>
      </c>
      <c r="L186" s="145"/>
    </row>
    <row r="187" spans="1:12">
      <c r="A187" s="123" t="s">
        <v>316</v>
      </c>
      <c r="B187" s="123">
        <v>3381970</v>
      </c>
      <c r="C187" s="123">
        <v>100</v>
      </c>
      <c r="D187" s="128" t="s">
        <v>319</v>
      </c>
      <c r="E187" s="128" t="s">
        <v>151</v>
      </c>
      <c r="F187" s="132" t="s">
        <v>137</v>
      </c>
      <c r="G187" s="128" t="s">
        <v>73</v>
      </c>
      <c r="H187" s="125" t="s">
        <v>130</v>
      </c>
      <c r="I187" s="125" t="str">
        <f t="shared" si="2"/>
        <v>3381970-100</v>
      </c>
      <c r="J187" s="178">
        <v>19.850000000000001</v>
      </c>
      <c r="K187" s="178">
        <v>26.01</v>
      </c>
      <c r="L187" s="145"/>
    </row>
    <row r="188" spans="1:12">
      <c r="A188" s="123" t="s">
        <v>316</v>
      </c>
      <c r="B188" s="123">
        <v>3381971</v>
      </c>
      <c r="C188" s="123">
        <v>1</v>
      </c>
      <c r="D188" s="128" t="s">
        <v>320</v>
      </c>
      <c r="E188" s="128" t="s">
        <v>160</v>
      </c>
      <c r="F188" s="132" t="s">
        <v>137</v>
      </c>
      <c r="G188" s="128" t="s">
        <v>73</v>
      </c>
      <c r="H188" s="125" t="s">
        <v>130</v>
      </c>
      <c r="I188" s="125" t="str">
        <f t="shared" si="2"/>
        <v>3381971-1</v>
      </c>
      <c r="J188" s="178">
        <v>41.36</v>
      </c>
      <c r="K188" s="178">
        <v>54.18</v>
      </c>
      <c r="L188" s="145"/>
    </row>
    <row r="189" spans="1:12">
      <c r="A189" s="124" t="s">
        <v>316</v>
      </c>
      <c r="B189" s="124">
        <v>3381971</v>
      </c>
      <c r="C189" s="124">
        <v>5</v>
      </c>
      <c r="D189" s="128" t="s">
        <v>320</v>
      </c>
      <c r="E189" s="128" t="s">
        <v>160</v>
      </c>
      <c r="F189" s="132" t="s">
        <v>137</v>
      </c>
      <c r="G189" s="128" t="s">
        <v>73</v>
      </c>
      <c r="H189" s="125" t="s">
        <v>130</v>
      </c>
      <c r="I189" s="125" t="str">
        <f t="shared" si="2"/>
        <v>3381971-5</v>
      </c>
      <c r="J189" s="178">
        <v>33.08</v>
      </c>
      <c r="K189" s="178">
        <v>43.34</v>
      </c>
      <c r="L189" s="145"/>
    </row>
    <row r="190" spans="1:12">
      <c r="A190" s="123" t="s">
        <v>316</v>
      </c>
      <c r="B190" s="123">
        <v>3381971</v>
      </c>
      <c r="C190" s="123">
        <v>25</v>
      </c>
      <c r="D190" s="128" t="s">
        <v>320</v>
      </c>
      <c r="E190" s="128" t="s">
        <v>160</v>
      </c>
      <c r="F190" s="132" t="s">
        <v>137</v>
      </c>
      <c r="G190" s="128" t="s">
        <v>73</v>
      </c>
      <c r="H190" s="125" t="s">
        <v>130</v>
      </c>
      <c r="I190" s="125" t="str">
        <f t="shared" si="2"/>
        <v>3381971-25</v>
      </c>
      <c r="J190" s="178">
        <v>32.409999999999997</v>
      </c>
      <c r="K190" s="178">
        <v>42.46</v>
      </c>
      <c r="L190" s="145"/>
    </row>
    <row r="191" spans="1:12">
      <c r="A191" s="123" t="s">
        <v>316</v>
      </c>
      <c r="B191" s="123">
        <v>3381971</v>
      </c>
      <c r="C191" s="123">
        <v>50</v>
      </c>
      <c r="D191" s="128" t="s">
        <v>320</v>
      </c>
      <c r="E191" s="128" t="s">
        <v>160</v>
      </c>
      <c r="F191" s="132" t="s">
        <v>137</v>
      </c>
      <c r="G191" s="128" t="s">
        <v>73</v>
      </c>
      <c r="H191" s="125" t="s">
        <v>130</v>
      </c>
      <c r="I191" s="125" t="str">
        <f t="shared" si="2"/>
        <v>3381971-50</v>
      </c>
      <c r="J191" s="178">
        <v>31.43</v>
      </c>
      <c r="K191" s="178">
        <v>41.17</v>
      </c>
      <c r="L191" s="145"/>
    </row>
    <row r="192" spans="1:12">
      <c r="A192" s="123" t="s">
        <v>316</v>
      </c>
      <c r="B192" s="123">
        <v>3381971</v>
      </c>
      <c r="C192" s="123">
        <v>75</v>
      </c>
      <c r="D192" s="128" t="s">
        <v>320</v>
      </c>
      <c r="E192" s="128" t="s">
        <v>160</v>
      </c>
      <c r="F192" s="132" t="s">
        <v>137</v>
      </c>
      <c r="G192" s="128" t="s">
        <v>73</v>
      </c>
      <c r="H192" s="125" t="s">
        <v>130</v>
      </c>
      <c r="I192" s="125" t="str">
        <f t="shared" si="2"/>
        <v>3381971-75</v>
      </c>
      <c r="J192" s="178">
        <v>30.76</v>
      </c>
      <c r="K192" s="178">
        <v>40.29</v>
      </c>
      <c r="L192" s="145"/>
    </row>
    <row r="193" spans="1:12">
      <c r="A193" s="123" t="s">
        <v>316</v>
      </c>
      <c r="B193" s="123">
        <v>3381971</v>
      </c>
      <c r="C193" s="123">
        <v>100</v>
      </c>
      <c r="D193" s="128" t="s">
        <v>320</v>
      </c>
      <c r="E193" s="128" t="s">
        <v>160</v>
      </c>
      <c r="F193" s="132" t="s">
        <v>137</v>
      </c>
      <c r="G193" s="128" t="s">
        <v>73</v>
      </c>
      <c r="H193" s="125" t="s">
        <v>130</v>
      </c>
      <c r="I193" s="125" t="str">
        <f t="shared" si="2"/>
        <v>3381971-100</v>
      </c>
      <c r="J193" s="178">
        <v>29.78</v>
      </c>
      <c r="K193" s="178">
        <v>39.01</v>
      </c>
      <c r="L193" s="145"/>
    </row>
    <row r="194" spans="1:12">
      <c r="A194" s="123" t="s">
        <v>316</v>
      </c>
      <c r="B194" s="123">
        <v>3381983</v>
      </c>
      <c r="C194" s="123">
        <v>1</v>
      </c>
      <c r="D194" s="128" t="s">
        <v>321</v>
      </c>
      <c r="E194" s="128" t="s">
        <v>169</v>
      </c>
      <c r="F194" s="132" t="s">
        <v>137</v>
      </c>
      <c r="G194" s="128" t="s">
        <v>73</v>
      </c>
      <c r="H194" s="125" t="s">
        <v>130</v>
      </c>
      <c r="I194" s="125" t="str">
        <f t="shared" si="2"/>
        <v>3381983-1</v>
      </c>
      <c r="J194" s="178">
        <v>56.97</v>
      </c>
      <c r="K194" s="178">
        <v>74.62</v>
      </c>
      <c r="L194" s="145"/>
    </row>
    <row r="195" spans="1:12">
      <c r="A195" s="124" t="s">
        <v>316</v>
      </c>
      <c r="B195" s="124">
        <v>3381983</v>
      </c>
      <c r="C195" s="124">
        <v>5</v>
      </c>
      <c r="D195" s="128" t="s">
        <v>321</v>
      </c>
      <c r="E195" s="128" t="s">
        <v>169</v>
      </c>
      <c r="F195" s="132" t="s">
        <v>137</v>
      </c>
      <c r="G195" s="128" t="s">
        <v>73</v>
      </c>
      <c r="H195" s="125" t="s">
        <v>130</v>
      </c>
      <c r="I195" s="125" t="str">
        <f t="shared" ref="I195:I258" si="3">B195&amp;"-"&amp;C195</f>
        <v>3381983-5</v>
      </c>
      <c r="J195" s="178">
        <v>45.57</v>
      </c>
      <c r="K195" s="178">
        <v>59.7</v>
      </c>
      <c r="L195" s="145"/>
    </row>
    <row r="196" spans="1:12">
      <c r="A196" s="123" t="s">
        <v>316</v>
      </c>
      <c r="B196" s="123">
        <v>3381983</v>
      </c>
      <c r="C196" s="123">
        <v>25</v>
      </c>
      <c r="D196" s="128" t="s">
        <v>321</v>
      </c>
      <c r="E196" s="128" t="s">
        <v>169</v>
      </c>
      <c r="F196" s="132" t="s">
        <v>137</v>
      </c>
      <c r="G196" s="128" t="s">
        <v>73</v>
      </c>
      <c r="H196" s="125" t="s">
        <v>130</v>
      </c>
      <c r="I196" s="125" t="str">
        <f t="shared" si="3"/>
        <v>3381983-25</v>
      </c>
      <c r="J196" s="178">
        <v>44.66</v>
      </c>
      <c r="K196" s="178">
        <v>58.51</v>
      </c>
      <c r="L196" s="145"/>
    </row>
    <row r="197" spans="1:12">
      <c r="A197" s="123" t="s">
        <v>316</v>
      </c>
      <c r="B197" s="123">
        <v>3381983</v>
      </c>
      <c r="C197" s="123">
        <v>50</v>
      </c>
      <c r="D197" s="128" t="s">
        <v>321</v>
      </c>
      <c r="E197" s="128" t="s">
        <v>169</v>
      </c>
      <c r="F197" s="132" t="s">
        <v>137</v>
      </c>
      <c r="G197" s="128" t="s">
        <v>73</v>
      </c>
      <c r="H197" s="125" t="s">
        <v>130</v>
      </c>
      <c r="I197" s="125" t="str">
        <f t="shared" si="3"/>
        <v>3381983-50</v>
      </c>
      <c r="J197" s="178">
        <v>43.29</v>
      </c>
      <c r="K197" s="178">
        <v>56.72</v>
      </c>
      <c r="L197" s="145"/>
    </row>
    <row r="198" spans="1:12">
      <c r="A198" s="123" t="s">
        <v>316</v>
      </c>
      <c r="B198" s="123">
        <v>3381983</v>
      </c>
      <c r="C198" s="123">
        <v>75</v>
      </c>
      <c r="D198" s="128" t="s">
        <v>321</v>
      </c>
      <c r="E198" s="128" t="s">
        <v>169</v>
      </c>
      <c r="F198" s="132" t="s">
        <v>137</v>
      </c>
      <c r="G198" s="128" t="s">
        <v>73</v>
      </c>
      <c r="H198" s="125" t="s">
        <v>130</v>
      </c>
      <c r="I198" s="125" t="str">
        <f t="shared" si="3"/>
        <v>3381983-75</v>
      </c>
      <c r="J198" s="178">
        <v>42.39</v>
      </c>
      <c r="K198" s="178">
        <v>55.54</v>
      </c>
      <c r="L198" s="145"/>
    </row>
    <row r="199" spans="1:12">
      <c r="A199" s="123" t="s">
        <v>316</v>
      </c>
      <c r="B199" s="123">
        <v>3381983</v>
      </c>
      <c r="C199" s="123">
        <v>100</v>
      </c>
      <c r="D199" s="128" t="s">
        <v>321</v>
      </c>
      <c r="E199" s="128" t="s">
        <v>169</v>
      </c>
      <c r="F199" s="132" t="s">
        <v>137</v>
      </c>
      <c r="G199" s="128" t="s">
        <v>73</v>
      </c>
      <c r="H199" s="125" t="s">
        <v>130</v>
      </c>
      <c r="I199" s="125" t="str">
        <f t="shared" si="3"/>
        <v>3381983-100</v>
      </c>
      <c r="J199" s="178">
        <v>41.01</v>
      </c>
      <c r="K199" s="178">
        <v>53.72</v>
      </c>
      <c r="L199" s="145"/>
    </row>
    <row r="200" spans="1:12">
      <c r="A200" s="123" t="s">
        <v>316</v>
      </c>
      <c r="B200" s="123">
        <v>3381984</v>
      </c>
      <c r="C200" s="123">
        <v>1</v>
      </c>
      <c r="D200" s="128" t="s">
        <v>322</v>
      </c>
      <c r="E200" s="128" t="s">
        <v>178</v>
      </c>
      <c r="F200" s="132" t="s">
        <v>137</v>
      </c>
      <c r="G200" s="128" t="s">
        <v>73</v>
      </c>
      <c r="H200" s="125" t="s">
        <v>130</v>
      </c>
      <c r="I200" s="125" t="str">
        <f t="shared" si="3"/>
        <v>3381984-1</v>
      </c>
      <c r="J200" s="178">
        <v>91.89</v>
      </c>
      <c r="K200" s="178">
        <v>120.37</v>
      </c>
      <c r="L200" s="145"/>
    </row>
    <row r="201" spans="1:12">
      <c r="A201" s="124" t="s">
        <v>316</v>
      </c>
      <c r="B201" s="124">
        <v>3381984</v>
      </c>
      <c r="C201" s="124">
        <v>5</v>
      </c>
      <c r="D201" s="128" t="s">
        <v>322</v>
      </c>
      <c r="E201" s="128" t="s">
        <v>178</v>
      </c>
      <c r="F201" s="132" t="s">
        <v>137</v>
      </c>
      <c r="G201" s="128" t="s">
        <v>73</v>
      </c>
      <c r="H201" s="125" t="s">
        <v>130</v>
      </c>
      <c r="I201" s="125" t="str">
        <f t="shared" si="3"/>
        <v>3381984-5</v>
      </c>
      <c r="J201" s="178">
        <v>73.510000000000005</v>
      </c>
      <c r="K201" s="178">
        <v>96.3</v>
      </c>
      <c r="L201" s="145"/>
    </row>
    <row r="202" spans="1:12">
      <c r="A202" s="123" t="s">
        <v>316</v>
      </c>
      <c r="B202" s="123">
        <v>3381984</v>
      </c>
      <c r="C202" s="123">
        <v>25</v>
      </c>
      <c r="D202" s="128" t="s">
        <v>322</v>
      </c>
      <c r="E202" s="128" t="s">
        <v>178</v>
      </c>
      <c r="F202" s="132" t="s">
        <v>137</v>
      </c>
      <c r="G202" s="128" t="s">
        <v>73</v>
      </c>
      <c r="H202" s="125" t="s">
        <v>130</v>
      </c>
      <c r="I202" s="125" t="str">
        <f t="shared" si="3"/>
        <v>3381984-25</v>
      </c>
      <c r="J202" s="178">
        <v>72.05</v>
      </c>
      <c r="K202" s="178">
        <v>94.38</v>
      </c>
      <c r="L202" s="145"/>
    </row>
    <row r="203" spans="1:12">
      <c r="A203" s="123" t="s">
        <v>316</v>
      </c>
      <c r="B203" s="123">
        <v>3381984</v>
      </c>
      <c r="C203" s="123">
        <v>50</v>
      </c>
      <c r="D203" s="128" t="s">
        <v>322</v>
      </c>
      <c r="E203" s="128" t="s">
        <v>178</v>
      </c>
      <c r="F203" s="132" t="s">
        <v>137</v>
      </c>
      <c r="G203" s="128" t="s">
        <v>73</v>
      </c>
      <c r="H203" s="125" t="s">
        <v>130</v>
      </c>
      <c r="I203" s="125" t="str">
        <f t="shared" si="3"/>
        <v>3381984-50</v>
      </c>
      <c r="J203" s="178">
        <v>69.84</v>
      </c>
      <c r="K203" s="178">
        <v>91.49</v>
      </c>
      <c r="L203" s="145"/>
    </row>
    <row r="204" spans="1:12">
      <c r="A204" s="123" t="s">
        <v>316</v>
      </c>
      <c r="B204" s="123">
        <v>3381984</v>
      </c>
      <c r="C204" s="123">
        <v>75</v>
      </c>
      <c r="D204" s="128" t="s">
        <v>322</v>
      </c>
      <c r="E204" s="128" t="s">
        <v>178</v>
      </c>
      <c r="F204" s="132" t="s">
        <v>137</v>
      </c>
      <c r="G204" s="128" t="s">
        <v>73</v>
      </c>
      <c r="H204" s="125" t="s">
        <v>130</v>
      </c>
      <c r="I204" s="125" t="str">
        <f t="shared" si="3"/>
        <v>3381984-75</v>
      </c>
      <c r="J204" s="178">
        <v>68.36</v>
      </c>
      <c r="K204" s="178">
        <v>89.56</v>
      </c>
      <c r="L204" s="145"/>
    </row>
    <row r="205" spans="1:12">
      <c r="A205" s="123" t="s">
        <v>316</v>
      </c>
      <c r="B205" s="123">
        <v>3381984</v>
      </c>
      <c r="C205" s="123">
        <v>100</v>
      </c>
      <c r="D205" s="128" t="s">
        <v>322</v>
      </c>
      <c r="E205" s="128" t="s">
        <v>178</v>
      </c>
      <c r="F205" s="132" t="s">
        <v>137</v>
      </c>
      <c r="G205" s="128" t="s">
        <v>73</v>
      </c>
      <c r="H205" s="125" t="s">
        <v>130</v>
      </c>
      <c r="I205" s="125" t="str">
        <f t="shared" si="3"/>
        <v>3381984-100</v>
      </c>
      <c r="J205" s="178">
        <v>66.17</v>
      </c>
      <c r="K205" s="178">
        <v>86.68</v>
      </c>
      <c r="L205" s="145"/>
    </row>
    <row r="206" spans="1:12">
      <c r="A206" s="123" t="s">
        <v>316</v>
      </c>
      <c r="B206" s="123">
        <v>3381985</v>
      </c>
      <c r="C206" s="123">
        <v>1</v>
      </c>
      <c r="D206" s="128" t="s">
        <v>323</v>
      </c>
      <c r="E206" s="128" t="s">
        <v>187</v>
      </c>
      <c r="F206" s="132" t="s">
        <v>137</v>
      </c>
      <c r="G206" s="128" t="s">
        <v>73</v>
      </c>
      <c r="H206" s="125" t="s">
        <v>130</v>
      </c>
      <c r="I206" s="125" t="str">
        <f t="shared" si="3"/>
        <v>3381985-1</v>
      </c>
      <c r="J206" s="178">
        <v>134.16999999999999</v>
      </c>
      <c r="K206" s="178">
        <v>175.76</v>
      </c>
      <c r="L206" s="145"/>
    </row>
    <row r="207" spans="1:12">
      <c r="A207" s="124" t="s">
        <v>316</v>
      </c>
      <c r="B207" s="124">
        <v>3381985</v>
      </c>
      <c r="C207" s="124">
        <v>5</v>
      </c>
      <c r="D207" s="128" t="s">
        <v>323</v>
      </c>
      <c r="E207" s="128" t="s">
        <v>187</v>
      </c>
      <c r="F207" s="132" t="s">
        <v>137</v>
      </c>
      <c r="G207" s="128" t="s">
        <v>73</v>
      </c>
      <c r="H207" s="125" t="s">
        <v>130</v>
      </c>
      <c r="I207" s="125" t="str">
        <f t="shared" si="3"/>
        <v>3381985-5</v>
      </c>
      <c r="J207" s="178">
        <v>107.33</v>
      </c>
      <c r="K207" s="178">
        <v>140.6</v>
      </c>
      <c r="L207" s="145"/>
    </row>
    <row r="208" spans="1:12">
      <c r="A208" s="123" t="s">
        <v>316</v>
      </c>
      <c r="B208" s="123">
        <v>3381985</v>
      </c>
      <c r="C208" s="123">
        <v>25</v>
      </c>
      <c r="D208" s="128" t="s">
        <v>323</v>
      </c>
      <c r="E208" s="128" t="s">
        <v>187</v>
      </c>
      <c r="F208" s="132" t="s">
        <v>137</v>
      </c>
      <c r="G208" s="128" t="s">
        <v>73</v>
      </c>
      <c r="H208" s="125" t="s">
        <v>130</v>
      </c>
      <c r="I208" s="125" t="str">
        <f t="shared" si="3"/>
        <v>3381985-25</v>
      </c>
      <c r="J208" s="178">
        <v>105.18</v>
      </c>
      <c r="K208" s="178">
        <v>137.78</v>
      </c>
      <c r="L208" s="145"/>
    </row>
    <row r="209" spans="1:12">
      <c r="A209" s="123" t="s">
        <v>316</v>
      </c>
      <c r="B209" s="123">
        <v>3381985</v>
      </c>
      <c r="C209" s="123">
        <v>50</v>
      </c>
      <c r="D209" s="128" t="s">
        <v>323</v>
      </c>
      <c r="E209" s="128" t="s">
        <v>187</v>
      </c>
      <c r="F209" s="132" t="s">
        <v>137</v>
      </c>
      <c r="G209" s="128" t="s">
        <v>73</v>
      </c>
      <c r="H209" s="125" t="s">
        <v>130</v>
      </c>
      <c r="I209" s="125" t="str">
        <f t="shared" si="3"/>
        <v>3381985-50</v>
      </c>
      <c r="J209" s="178">
        <v>101.96</v>
      </c>
      <c r="K209" s="178">
        <v>133.57</v>
      </c>
      <c r="L209" s="145"/>
    </row>
    <row r="210" spans="1:12">
      <c r="A210" s="123" t="s">
        <v>316</v>
      </c>
      <c r="B210" s="123">
        <v>3381985</v>
      </c>
      <c r="C210" s="123">
        <v>75</v>
      </c>
      <c r="D210" s="128" t="s">
        <v>323</v>
      </c>
      <c r="E210" s="128" t="s">
        <v>187</v>
      </c>
      <c r="F210" s="132" t="s">
        <v>137</v>
      </c>
      <c r="G210" s="128" t="s">
        <v>73</v>
      </c>
      <c r="H210" s="125" t="s">
        <v>130</v>
      </c>
      <c r="I210" s="125" t="str">
        <f t="shared" si="3"/>
        <v>3381985-75</v>
      </c>
      <c r="J210" s="178">
        <v>99.82</v>
      </c>
      <c r="K210" s="178">
        <v>130.76</v>
      </c>
      <c r="L210" s="145"/>
    </row>
    <row r="211" spans="1:12">
      <c r="A211" s="123" t="s">
        <v>316</v>
      </c>
      <c r="B211" s="123">
        <v>3381985</v>
      </c>
      <c r="C211" s="123">
        <v>100</v>
      </c>
      <c r="D211" s="128" t="s">
        <v>323</v>
      </c>
      <c r="E211" s="128" t="s">
        <v>187</v>
      </c>
      <c r="F211" s="132" t="s">
        <v>137</v>
      </c>
      <c r="G211" s="128" t="s">
        <v>73</v>
      </c>
      <c r="H211" s="125" t="s">
        <v>130</v>
      </c>
      <c r="I211" s="125" t="str">
        <f t="shared" si="3"/>
        <v>3381985-100</v>
      </c>
      <c r="J211" s="178">
        <v>96.59</v>
      </c>
      <c r="K211" s="178">
        <v>126.53</v>
      </c>
      <c r="L211" s="145"/>
    </row>
    <row r="212" spans="1:12">
      <c r="A212" s="123" t="s">
        <v>316</v>
      </c>
      <c r="B212" s="123">
        <v>3381987</v>
      </c>
      <c r="C212" s="123">
        <v>1</v>
      </c>
      <c r="D212" s="128" t="s">
        <v>317</v>
      </c>
      <c r="E212" s="128" t="s">
        <v>128</v>
      </c>
      <c r="F212" s="132" t="s">
        <v>137</v>
      </c>
      <c r="G212" s="128" t="s">
        <v>73</v>
      </c>
      <c r="H212" s="125" t="s">
        <v>133</v>
      </c>
      <c r="I212" s="125" t="str">
        <f t="shared" si="3"/>
        <v>3381987-1</v>
      </c>
      <c r="J212" s="178">
        <v>22.82</v>
      </c>
      <c r="K212" s="178">
        <v>29.9</v>
      </c>
      <c r="L212" s="145"/>
    </row>
    <row r="213" spans="1:12">
      <c r="A213" s="124" t="s">
        <v>316</v>
      </c>
      <c r="B213" s="124">
        <v>3381987</v>
      </c>
      <c r="C213" s="124">
        <v>5</v>
      </c>
      <c r="D213" s="128" t="s">
        <v>317</v>
      </c>
      <c r="E213" s="128" t="s">
        <v>128</v>
      </c>
      <c r="F213" s="132" t="s">
        <v>137</v>
      </c>
      <c r="G213" s="128" t="s">
        <v>73</v>
      </c>
      <c r="H213" s="125" t="s">
        <v>133</v>
      </c>
      <c r="I213" s="125" t="str">
        <f t="shared" si="3"/>
        <v>3381987-5</v>
      </c>
      <c r="J213" s="178">
        <v>18.260000000000002</v>
      </c>
      <c r="K213" s="178">
        <v>23.92</v>
      </c>
      <c r="L213" s="145"/>
    </row>
    <row r="214" spans="1:12">
      <c r="A214" s="123" t="s">
        <v>316</v>
      </c>
      <c r="B214" s="123">
        <v>3381987</v>
      </c>
      <c r="C214" s="123">
        <v>25</v>
      </c>
      <c r="D214" s="128" t="s">
        <v>317</v>
      </c>
      <c r="E214" s="128" t="s">
        <v>128</v>
      </c>
      <c r="F214" s="132" t="s">
        <v>137</v>
      </c>
      <c r="G214" s="128" t="s">
        <v>73</v>
      </c>
      <c r="H214" s="125" t="s">
        <v>133</v>
      </c>
      <c r="I214" s="125" t="str">
        <f t="shared" si="3"/>
        <v>3381987-25</v>
      </c>
      <c r="J214" s="178">
        <v>17.88</v>
      </c>
      <c r="K214" s="178">
        <v>23.43</v>
      </c>
      <c r="L214" s="145"/>
    </row>
    <row r="215" spans="1:12">
      <c r="A215" s="123" t="s">
        <v>316</v>
      </c>
      <c r="B215" s="123">
        <v>3381987</v>
      </c>
      <c r="C215" s="123">
        <v>50</v>
      </c>
      <c r="D215" s="128" t="s">
        <v>317</v>
      </c>
      <c r="E215" s="128" t="s">
        <v>128</v>
      </c>
      <c r="F215" s="132" t="s">
        <v>137</v>
      </c>
      <c r="G215" s="128" t="s">
        <v>73</v>
      </c>
      <c r="H215" s="125" t="s">
        <v>133</v>
      </c>
      <c r="I215" s="125" t="str">
        <f t="shared" si="3"/>
        <v>3381987-50</v>
      </c>
      <c r="J215" s="178">
        <v>17.34</v>
      </c>
      <c r="K215" s="178">
        <v>22.71</v>
      </c>
      <c r="L215" s="145"/>
    </row>
    <row r="216" spans="1:12">
      <c r="A216" s="123" t="s">
        <v>316</v>
      </c>
      <c r="B216" s="123">
        <v>3381987</v>
      </c>
      <c r="C216" s="123">
        <v>75</v>
      </c>
      <c r="D216" s="128" t="s">
        <v>317</v>
      </c>
      <c r="E216" s="128" t="s">
        <v>128</v>
      </c>
      <c r="F216" s="132" t="s">
        <v>137</v>
      </c>
      <c r="G216" s="128" t="s">
        <v>73</v>
      </c>
      <c r="H216" s="125" t="s">
        <v>133</v>
      </c>
      <c r="I216" s="125" t="str">
        <f t="shared" si="3"/>
        <v>3381987-75</v>
      </c>
      <c r="J216" s="178">
        <v>16.97</v>
      </c>
      <c r="K216" s="178">
        <v>22.23</v>
      </c>
      <c r="L216" s="145"/>
    </row>
    <row r="217" spans="1:12">
      <c r="A217" s="123" t="s">
        <v>316</v>
      </c>
      <c r="B217" s="123">
        <v>3381987</v>
      </c>
      <c r="C217" s="123">
        <v>100</v>
      </c>
      <c r="D217" s="128" t="s">
        <v>317</v>
      </c>
      <c r="E217" s="128" t="s">
        <v>128</v>
      </c>
      <c r="F217" s="132" t="s">
        <v>137</v>
      </c>
      <c r="G217" s="128" t="s">
        <v>73</v>
      </c>
      <c r="H217" s="125" t="s">
        <v>133</v>
      </c>
      <c r="I217" s="125" t="str">
        <f t="shared" si="3"/>
        <v>3381987-100</v>
      </c>
      <c r="J217" s="178">
        <v>16.440000000000001</v>
      </c>
      <c r="K217" s="178">
        <v>21.53</v>
      </c>
      <c r="L217" s="145"/>
    </row>
    <row r="218" spans="1:12">
      <c r="A218" s="123" t="s">
        <v>316</v>
      </c>
      <c r="B218" s="123">
        <v>3381989</v>
      </c>
      <c r="C218" s="123">
        <v>1</v>
      </c>
      <c r="D218" s="128" t="s">
        <v>318</v>
      </c>
      <c r="E218" s="128" t="s">
        <v>142</v>
      </c>
      <c r="F218" s="132" t="s">
        <v>137</v>
      </c>
      <c r="G218" s="128" t="s">
        <v>73</v>
      </c>
      <c r="H218" s="125" t="s">
        <v>133</v>
      </c>
      <c r="I218" s="125" t="str">
        <f t="shared" si="3"/>
        <v>3381989-1</v>
      </c>
      <c r="J218" s="178">
        <v>25.66</v>
      </c>
      <c r="K218" s="178">
        <v>33.61</v>
      </c>
      <c r="L218" s="145"/>
    </row>
    <row r="219" spans="1:12">
      <c r="A219" s="124" t="s">
        <v>316</v>
      </c>
      <c r="B219" s="124">
        <v>3381989</v>
      </c>
      <c r="C219" s="124">
        <v>5</v>
      </c>
      <c r="D219" s="128" t="s">
        <v>318</v>
      </c>
      <c r="E219" s="128" t="s">
        <v>142</v>
      </c>
      <c r="F219" s="132" t="s">
        <v>137</v>
      </c>
      <c r="G219" s="128" t="s">
        <v>73</v>
      </c>
      <c r="H219" s="125" t="s">
        <v>133</v>
      </c>
      <c r="I219" s="125" t="str">
        <f t="shared" si="3"/>
        <v>3381989-5</v>
      </c>
      <c r="J219" s="178">
        <v>20.52</v>
      </c>
      <c r="K219" s="178">
        <v>26.89</v>
      </c>
      <c r="L219" s="145"/>
    </row>
    <row r="220" spans="1:12">
      <c r="A220" s="123" t="s">
        <v>316</v>
      </c>
      <c r="B220" s="123">
        <v>3381989</v>
      </c>
      <c r="C220" s="123">
        <v>25</v>
      </c>
      <c r="D220" s="128" t="s">
        <v>318</v>
      </c>
      <c r="E220" s="128" t="s">
        <v>142</v>
      </c>
      <c r="F220" s="132" t="s">
        <v>137</v>
      </c>
      <c r="G220" s="128" t="s">
        <v>73</v>
      </c>
      <c r="H220" s="125" t="s">
        <v>133</v>
      </c>
      <c r="I220" s="125" t="str">
        <f t="shared" si="3"/>
        <v>3381989-25</v>
      </c>
      <c r="J220" s="178">
        <v>20.12</v>
      </c>
      <c r="K220" s="178">
        <v>26.36</v>
      </c>
      <c r="L220" s="145"/>
    </row>
    <row r="221" spans="1:12">
      <c r="A221" s="123" t="s">
        <v>316</v>
      </c>
      <c r="B221" s="123">
        <v>3381989</v>
      </c>
      <c r="C221" s="123">
        <v>50</v>
      </c>
      <c r="D221" s="128" t="s">
        <v>318</v>
      </c>
      <c r="E221" s="128" t="s">
        <v>142</v>
      </c>
      <c r="F221" s="132" t="s">
        <v>137</v>
      </c>
      <c r="G221" s="128" t="s">
        <v>73</v>
      </c>
      <c r="H221" s="125" t="s">
        <v>133</v>
      </c>
      <c r="I221" s="125" t="str">
        <f t="shared" si="3"/>
        <v>3381989-50</v>
      </c>
      <c r="J221" s="178">
        <v>19.489999999999998</v>
      </c>
      <c r="K221" s="178">
        <v>25.53</v>
      </c>
      <c r="L221" s="145"/>
    </row>
    <row r="222" spans="1:12">
      <c r="A222" s="123" t="s">
        <v>316</v>
      </c>
      <c r="B222" s="123">
        <v>3381989</v>
      </c>
      <c r="C222" s="123">
        <v>75</v>
      </c>
      <c r="D222" s="128" t="s">
        <v>318</v>
      </c>
      <c r="E222" s="128" t="s">
        <v>142</v>
      </c>
      <c r="F222" s="132" t="s">
        <v>137</v>
      </c>
      <c r="G222" s="128" t="s">
        <v>73</v>
      </c>
      <c r="H222" s="125" t="s">
        <v>133</v>
      </c>
      <c r="I222" s="125" t="str">
        <f t="shared" si="3"/>
        <v>3381989-75</v>
      </c>
      <c r="J222" s="178">
        <v>19.09</v>
      </c>
      <c r="K222" s="178">
        <v>25.01</v>
      </c>
      <c r="L222" s="145"/>
    </row>
    <row r="223" spans="1:12">
      <c r="A223" s="123" t="s">
        <v>316</v>
      </c>
      <c r="B223" s="123">
        <v>3381989</v>
      </c>
      <c r="C223" s="123">
        <v>100</v>
      </c>
      <c r="D223" s="128" t="s">
        <v>318</v>
      </c>
      <c r="E223" s="128" t="s">
        <v>142</v>
      </c>
      <c r="F223" s="132" t="s">
        <v>137</v>
      </c>
      <c r="G223" s="128" t="s">
        <v>73</v>
      </c>
      <c r="H223" s="125" t="s">
        <v>133</v>
      </c>
      <c r="I223" s="125" t="str">
        <f t="shared" si="3"/>
        <v>3381989-100</v>
      </c>
      <c r="J223" s="178">
        <v>18.47</v>
      </c>
      <c r="K223" s="178">
        <v>24.2</v>
      </c>
      <c r="L223" s="145"/>
    </row>
    <row r="224" spans="1:12">
      <c r="A224" s="123" t="s">
        <v>316</v>
      </c>
      <c r="B224" s="123">
        <v>3381990</v>
      </c>
      <c r="C224" s="123">
        <v>1</v>
      </c>
      <c r="D224" s="128" t="s">
        <v>319</v>
      </c>
      <c r="E224" s="128" t="s">
        <v>151</v>
      </c>
      <c r="F224" s="132" t="s">
        <v>137</v>
      </c>
      <c r="G224" s="128" t="s">
        <v>73</v>
      </c>
      <c r="H224" s="125" t="s">
        <v>133</v>
      </c>
      <c r="I224" s="125" t="str">
        <f t="shared" si="3"/>
        <v>3381990-1</v>
      </c>
      <c r="J224" s="178">
        <v>36.75</v>
      </c>
      <c r="K224" s="178">
        <v>48.15</v>
      </c>
      <c r="L224" s="145"/>
    </row>
    <row r="225" spans="1:12">
      <c r="A225" s="124" t="s">
        <v>316</v>
      </c>
      <c r="B225" s="124">
        <v>3381990</v>
      </c>
      <c r="C225" s="124">
        <v>5</v>
      </c>
      <c r="D225" s="128" t="s">
        <v>319</v>
      </c>
      <c r="E225" s="128" t="s">
        <v>151</v>
      </c>
      <c r="F225" s="132" t="s">
        <v>137</v>
      </c>
      <c r="G225" s="128" t="s">
        <v>73</v>
      </c>
      <c r="H225" s="125" t="s">
        <v>133</v>
      </c>
      <c r="I225" s="125" t="str">
        <f t="shared" si="3"/>
        <v>3381990-5</v>
      </c>
      <c r="J225" s="178">
        <v>29.39</v>
      </c>
      <c r="K225" s="178">
        <v>38.5</v>
      </c>
      <c r="L225" s="145"/>
    </row>
    <row r="226" spans="1:12">
      <c r="A226" s="123" t="s">
        <v>316</v>
      </c>
      <c r="B226" s="123">
        <v>3381990</v>
      </c>
      <c r="C226" s="123">
        <v>25</v>
      </c>
      <c r="D226" s="128" t="s">
        <v>319</v>
      </c>
      <c r="E226" s="128" t="s">
        <v>151</v>
      </c>
      <c r="F226" s="132" t="s">
        <v>137</v>
      </c>
      <c r="G226" s="128" t="s">
        <v>73</v>
      </c>
      <c r="H226" s="125" t="s">
        <v>133</v>
      </c>
      <c r="I226" s="125" t="str">
        <f t="shared" si="3"/>
        <v>3381990-25</v>
      </c>
      <c r="J226" s="178">
        <v>28.8</v>
      </c>
      <c r="K226" s="178">
        <v>37.74</v>
      </c>
      <c r="L226" s="145"/>
    </row>
    <row r="227" spans="1:12">
      <c r="A227" s="123" t="s">
        <v>316</v>
      </c>
      <c r="B227" s="123">
        <v>3381990</v>
      </c>
      <c r="C227" s="123">
        <v>50</v>
      </c>
      <c r="D227" s="128" t="s">
        <v>319</v>
      </c>
      <c r="E227" s="128" t="s">
        <v>151</v>
      </c>
      <c r="F227" s="132" t="s">
        <v>137</v>
      </c>
      <c r="G227" s="128" t="s">
        <v>73</v>
      </c>
      <c r="H227" s="125" t="s">
        <v>133</v>
      </c>
      <c r="I227" s="125" t="str">
        <f t="shared" si="3"/>
        <v>3381990-50</v>
      </c>
      <c r="J227" s="178">
        <v>27.93</v>
      </c>
      <c r="K227" s="178">
        <v>36.6</v>
      </c>
      <c r="L227" s="145"/>
    </row>
    <row r="228" spans="1:12">
      <c r="A228" s="123" t="s">
        <v>316</v>
      </c>
      <c r="B228" s="123">
        <v>3381990</v>
      </c>
      <c r="C228" s="123">
        <v>75</v>
      </c>
      <c r="D228" s="128" t="s">
        <v>319</v>
      </c>
      <c r="E228" s="128" t="s">
        <v>151</v>
      </c>
      <c r="F228" s="132" t="s">
        <v>137</v>
      </c>
      <c r="G228" s="128" t="s">
        <v>73</v>
      </c>
      <c r="H228" s="125" t="s">
        <v>133</v>
      </c>
      <c r="I228" s="125" t="str">
        <f t="shared" si="3"/>
        <v>3381990-75</v>
      </c>
      <c r="J228" s="178">
        <v>27.34</v>
      </c>
      <c r="K228" s="178">
        <v>35.82</v>
      </c>
      <c r="L228" s="145"/>
    </row>
    <row r="229" spans="1:12">
      <c r="A229" s="123" t="s">
        <v>316</v>
      </c>
      <c r="B229" s="123">
        <v>3381990</v>
      </c>
      <c r="C229" s="123">
        <v>100</v>
      </c>
      <c r="D229" s="128" t="s">
        <v>319</v>
      </c>
      <c r="E229" s="128" t="s">
        <v>151</v>
      </c>
      <c r="F229" s="132" t="s">
        <v>137</v>
      </c>
      <c r="G229" s="128" t="s">
        <v>73</v>
      </c>
      <c r="H229" s="125" t="s">
        <v>133</v>
      </c>
      <c r="I229" s="125" t="str">
        <f t="shared" si="3"/>
        <v>3381990-100</v>
      </c>
      <c r="J229" s="178">
        <v>26.45</v>
      </c>
      <c r="K229" s="178">
        <v>34.65</v>
      </c>
      <c r="L229" s="145"/>
    </row>
    <row r="230" spans="1:12">
      <c r="A230" s="123" t="s">
        <v>316</v>
      </c>
      <c r="B230" s="123">
        <v>3381991</v>
      </c>
      <c r="C230" s="123">
        <v>1</v>
      </c>
      <c r="D230" s="128" t="s">
        <v>320</v>
      </c>
      <c r="E230" s="128" t="s">
        <v>160</v>
      </c>
      <c r="F230" s="132" t="s">
        <v>137</v>
      </c>
      <c r="G230" s="128" t="s">
        <v>73</v>
      </c>
      <c r="H230" s="125" t="s">
        <v>133</v>
      </c>
      <c r="I230" s="125" t="str">
        <f t="shared" si="3"/>
        <v>3381991-1</v>
      </c>
      <c r="J230" s="178">
        <v>54.23</v>
      </c>
      <c r="K230" s="178">
        <v>71.040000000000006</v>
      </c>
      <c r="L230" s="145"/>
    </row>
    <row r="231" spans="1:12">
      <c r="A231" s="124" t="s">
        <v>316</v>
      </c>
      <c r="B231" s="124">
        <v>3381991</v>
      </c>
      <c r="C231" s="124">
        <v>5</v>
      </c>
      <c r="D231" s="128" t="s">
        <v>320</v>
      </c>
      <c r="E231" s="128" t="s">
        <v>160</v>
      </c>
      <c r="F231" s="132" t="s">
        <v>137</v>
      </c>
      <c r="G231" s="128" t="s">
        <v>73</v>
      </c>
      <c r="H231" s="125" t="s">
        <v>133</v>
      </c>
      <c r="I231" s="125" t="str">
        <f t="shared" si="3"/>
        <v>3381991-5</v>
      </c>
      <c r="J231" s="178">
        <v>43.38</v>
      </c>
      <c r="K231" s="178">
        <v>56.82</v>
      </c>
      <c r="L231" s="145"/>
    </row>
    <row r="232" spans="1:12">
      <c r="A232" s="123" t="s">
        <v>316</v>
      </c>
      <c r="B232" s="123">
        <v>3381991</v>
      </c>
      <c r="C232" s="123">
        <v>25</v>
      </c>
      <c r="D232" s="128" t="s">
        <v>320</v>
      </c>
      <c r="E232" s="128" t="s">
        <v>160</v>
      </c>
      <c r="F232" s="132" t="s">
        <v>137</v>
      </c>
      <c r="G232" s="128" t="s">
        <v>73</v>
      </c>
      <c r="H232" s="125" t="s">
        <v>133</v>
      </c>
      <c r="I232" s="125" t="str">
        <f t="shared" si="3"/>
        <v>3381991-25</v>
      </c>
      <c r="J232" s="178">
        <v>42.51</v>
      </c>
      <c r="K232" s="178">
        <v>55.68</v>
      </c>
      <c r="L232" s="145"/>
    </row>
    <row r="233" spans="1:12">
      <c r="A233" s="123" t="s">
        <v>316</v>
      </c>
      <c r="B233" s="123">
        <v>3381991</v>
      </c>
      <c r="C233" s="123">
        <v>50</v>
      </c>
      <c r="D233" s="128" t="s">
        <v>320</v>
      </c>
      <c r="E233" s="128" t="s">
        <v>160</v>
      </c>
      <c r="F233" s="132" t="s">
        <v>137</v>
      </c>
      <c r="G233" s="128" t="s">
        <v>73</v>
      </c>
      <c r="H233" s="125" t="s">
        <v>133</v>
      </c>
      <c r="I233" s="125" t="str">
        <f t="shared" si="3"/>
        <v>3381991-50</v>
      </c>
      <c r="J233" s="178">
        <v>41.2</v>
      </c>
      <c r="K233" s="178">
        <v>53.98</v>
      </c>
      <c r="L233" s="145"/>
    </row>
    <row r="234" spans="1:12">
      <c r="A234" s="123" t="s">
        <v>316</v>
      </c>
      <c r="B234" s="123">
        <v>3381991</v>
      </c>
      <c r="C234" s="123">
        <v>75</v>
      </c>
      <c r="D234" s="128" t="s">
        <v>320</v>
      </c>
      <c r="E234" s="128" t="s">
        <v>160</v>
      </c>
      <c r="F234" s="132" t="s">
        <v>137</v>
      </c>
      <c r="G234" s="128" t="s">
        <v>73</v>
      </c>
      <c r="H234" s="125" t="s">
        <v>133</v>
      </c>
      <c r="I234" s="125" t="str">
        <f t="shared" si="3"/>
        <v>3381991-75</v>
      </c>
      <c r="J234" s="178">
        <v>40.33</v>
      </c>
      <c r="K234" s="178">
        <v>52.84</v>
      </c>
      <c r="L234" s="145"/>
    </row>
    <row r="235" spans="1:12">
      <c r="A235" s="123" t="s">
        <v>316</v>
      </c>
      <c r="B235" s="123">
        <v>3381991</v>
      </c>
      <c r="C235" s="123">
        <v>100</v>
      </c>
      <c r="D235" s="128" t="s">
        <v>320</v>
      </c>
      <c r="E235" s="128" t="s">
        <v>160</v>
      </c>
      <c r="F235" s="132" t="s">
        <v>137</v>
      </c>
      <c r="G235" s="128" t="s">
        <v>73</v>
      </c>
      <c r="H235" s="125" t="s">
        <v>133</v>
      </c>
      <c r="I235" s="125" t="str">
        <f t="shared" si="3"/>
        <v>3381991-100</v>
      </c>
      <c r="J235" s="178">
        <v>39.04</v>
      </c>
      <c r="K235" s="178">
        <v>51.14</v>
      </c>
      <c r="L235" s="145"/>
    </row>
    <row r="236" spans="1:12">
      <c r="A236" s="123" t="s">
        <v>316</v>
      </c>
      <c r="B236" s="123">
        <v>3381992</v>
      </c>
      <c r="C236" s="123">
        <v>1</v>
      </c>
      <c r="D236" s="128" t="s">
        <v>321</v>
      </c>
      <c r="E236" s="128" t="s">
        <v>169</v>
      </c>
      <c r="F236" s="132" t="s">
        <v>137</v>
      </c>
      <c r="G236" s="128" t="s">
        <v>73</v>
      </c>
      <c r="H236" s="125" t="s">
        <v>133</v>
      </c>
      <c r="I236" s="125" t="str">
        <f t="shared" si="3"/>
        <v>3381992-1</v>
      </c>
      <c r="J236" s="178">
        <v>71.680000000000007</v>
      </c>
      <c r="K236" s="178">
        <v>93.91</v>
      </c>
      <c r="L236" s="145"/>
    </row>
    <row r="237" spans="1:12">
      <c r="A237" s="124" t="s">
        <v>316</v>
      </c>
      <c r="B237" s="124">
        <v>3381992</v>
      </c>
      <c r="C237" s="124">
        <v>5</v>
      </c>
      <c r="D237" s="128" t="s">
        <v>321</v>
      </c>
      <c r="E237" s="128" t="s">
        <v>169</v>
      </c>
      <c r="F237" s="132" t="s">
        <v>137</v>
      </c>
      <c r="G237" s="128" t="s">
        <v>73</v>
      </c>
      <c r="H237" s="125" t="s">
        <v>133</v>
      </c>
      <c r="I237" s="125" t="str">
        <f t="shared" si="3"/>
        <v>3381992-5</v>
      </c>
      <c r="J237" s="178">
        <v>57.35</v>
      </c>
      <c r="K237" s="178">
        <v>75.13</v>
      </c>
      <c r="L237" s="145"/>
    </row>
    <row r="238" spans="1:12">
      <c r="A238" s="123" t="s">
        <v>316</v>
      </c>
      <c r="B238" s="123">
        <v>3381992</v>
      </c>
      <c r="C238" s="123">
        <v>25</v>
      </c>
      <c r="D238" s="128" t="s">
        <v>321</v>
      </c>
      <c r="E238" s="128" t="s">
        <v>169</v>
      </c>
      <c r="F238" s="132" t="s">
        <v>137</v>
      </c>
      <c r="G238" s="128" t="s">
        <v>73</v>
      </c>
      <c r="H238" s="125" t="s">
        <v>133</v>
      </c>
      <c r="I238" s="125" t="str">
        <f t="shared" si="3"/>
        <v>3381992-25</v>
      </c>
      <c r="J238" s="178">
        <v>56.21</v>
      </c>
      <c r="K238" s="178">
        <v>73.64</v>
      </c>
      <c r="L238" s="145"/>
    </row>
    <row r="239" spans="1:12">
      <c r="A239" s="123" t="s">
        <v>316</v>
      </c>
      <c r="B239" s="123">
        <v>3381992</v>
      </c>
      <c r="C239" s="123">
        <v>50</v>
      </c>
      <c r="D239" s="128" t="s">
        <v>321</v>
      </c>
      <c r="E239" s="128" t="s">
        <v>169</v>
      </c>
      <c r="F239" s="132" t="s">
        <v>137</v>
      </c>
      <c r="G239" s="128" t="s">
        <v>73</v>
      </c>
      <c r="H239" s="125" t="s">
        <v>133</v>
      </c>
      <c r="I239" s="125" t="str">
        <f t="shared" si="3"/>
        <v>3381992-50</v>
      </c>
      <c r="J239" s="178">
        <v>54.47</v>
      </c>
      <c r="K239" s="178">
        <v>71.36</v>
      </c>
      <c r="L239" s="145"/>
    </row>
    <row r="240" spans="1:12">
      <c r="A240" s="123" t="s">
        <v>316</v>
      </c>
      <c r="B240" s="123">
        <v>3381992</v>
      </c>
      <c r="C240" s="123">
        <v>75</v>
      </c>
      <c r="D240" s="128" t="s">
        <v>321</v>
      </c>
      <c r="E240" s="128" t="s">
        <v>169</v>
      </c>
      <c r="F240" s="132" t="s">
        <v>137</v>
      </c>
      <c r="G240" s="128" t="s">
        <v>73</v>
      </c>
      <c r="H240" s="125" t="s">
        <v>133</v>
      </c>
      <c r="I240" s="125" t="str">
        <f t="shared" si="3"/>
        <v>3381992-75</v>
      </c>
      <c r="J240" s="178">
        <v>53.33</v>
      </c>
      <c r="K240" s="178">
        <v>69.86</v>
      </c>
      <c r="L240" s="145"/>
    </row>
    <row r="241" spans="1:12">
      <c r="A241" s="123" t="s">
        <v>316</v>
      </c>
      <c r="B241" s="123">
        <v>3381992</v>
      </c>
      <c r="C241" s="123">
        <v>100</v>
      </c>
      <c r="D241" s="128" t="s">
        <v>321</v>
      </c>
      <c r="E241" s="128" t="s">
        <v>169</v>
      </c>
      <c r="F241" s="132" t="s">
        <v>137</v>
      </c>
      <c r="G241" s="128" t="s">
        <v>73</v>
      </c>
      <c r="H241" s="125" t="s">
        <v>133</v>
      </c>
      <c r="I241" s="125" t="str">
        <f t="shared" si="3"/>
        <v>3381992-100</v>
      </c>
      <c r="J241" s="178">
        <v>51.62</v>
      </c>
      <c r="K241" s="178">
        <v>67.62</v>
      </c>
      <c r="L241" s="145"/>
    </row>
    <row r="242" spans="1:12">
      <c r="A242" s="123" t="s">
        <v>316</v>
      </c>
      <c r="B242" s="123">
        <v>3381993</v>
      </c>
      <c r="C242" s="123">
        <v>1</v>
      </c>
      <c r="D242" s="128" t="s">
        <v>322</v>
      </c>
      <c r="E242" s="128" t="s">
        <v>178</v>
      </c>
      <c r="F242" s="132" t="s">
        <v>137</v>
      </c>
      <c r="G242" s="128" t="s">
        <v>73</v>
      </c>
      <c r="H242" s="125" t="s">
        <v>133</v>
      </c>
      <c r="I242" s="125" t="str">
        <f t="shared" si="3"/>
        <v>3381993-1</v>
      </c>
      <c r="J242" s="178">
        <v>113.95</v>
      </c>
      <c r="K242" s="178">
        <v>149.28</v>
      </c>
      <c r="L242" s="145"/>
    </row>
    <row r="243" spans="1:12">
      <c r="A243" s="124" t="s">
        <v>316</v>
      </c>
      <c r="B243" s="124">
        <v>3381993</v>
      </c>
      <c r="C243" s="124">
        <v>5</v>
      </c>
      <c r="D243" s="128" t="s">
        <v>322</v>
      </c>
      <c r="E243" s="128" t="s">
        <v>178</v>
      </c>
      <c r="F243" s="132" t="s">
        <v>137</v>
      </c>
      <c r="G243" s="128" t="s">
        <v>73</v>
      </c>
      <c r="H243" s="125" t="s">
        <v>133</v>
      </c>
      <c r="I243" s="125" t="str">
        <f t="shared" si="3"/>
        <v>3381993-5</v>
      </c>
      <c r="J243" s="178">
        <v>91.16</v>
      </c>
      <c r="K243" s="178">
        <v>119.42</v>
      </c>
      <c r="L243" s="145"/>
    </row>
    <row r="244" spans="1:12">
      <c r="A244" s="123" t="s">
        <v>316</v>
      </c>
      <c r="B244" s="123">
        <v>3381993</v>
      </c>
      <c r="C244" s="123">
        <v>25</v>
      </c>
      <c r="D244" s="128" t="s">
        <v>322</v>
      </c>
      <c r="E244" s="128" t="s">
        <v>178</v>
      </c>
      <c r="F244" s="132" t="s">
        <v>137</v>
      </c>
      <c r="G244" s="128" t="s">
        <v>73</v>
      </c>
      <c r="H244" s="125" t="s">
        <v>133</v>
      </c>
      <c r="I244" s="125" t="str">
        <f t="shared" si="3"/>
        <v>3381993-25</v>
      </c>
      <c r="J244" s="178">
        <v>89.34</v>
      </c>
      <c r="K244" s="178">
        <v>117.04</v>
      </c>
      <c r="L244" s="145"/>
    </row>
    <row r="245" spans="1:12">
      <c r="A245" s="123" t="s">
        <v>316</v>
      </c>
      <c r="B245" s="123">
        <v>3381993</v>
      </c>
      <c r="C245" s="123">
        <v>50</v>
      </c>
      <c r="D245" s="128" t="s">
        <v>322</v>
      </c>
      <c r="E245" s="128" t="s">
        <v>178</v>
      </c>
      <c r="F245" s="132" t="s">
        <v>137</v>
      </c>
      <c r="G245" s="128" t="s">
        <v>73</v>
      </c>
      <c r="H245" s="125" t="s">
        <v>133</v>
      </c>
      <c r="I245" s="125" t="str">
        <f t="shared" si="3"/>
        <v>3381993-50</v>
      </c>
      <c r="J245" s="178">
        <v>86.61</v>
      </c>
      <c r="K245" s="178">
        <v>113.46</v>
      </c>
      <c r="L245" s="145"/>
    </row>
    <row r="246" spans="1:12">
      <c r="A246" s="123" t="s">
        <v>316</v>
      </c>
      <c r="B246" s="123">
        <v>3381993</v>
      </c>
      <c r="C246" s="123">
        <v>75</v>
      </c>
      <c r="D246" s="128" t="s">
        <v>322</v>
      </c>
      <c r="E246" s="128" t="s">
        <v>178</v>
      </c>
      <c r="F246" s="132" t="s">
        <v>137</v>
      </c>
      <c r="G246" s="128" t="s">
        <v>73</v>
      </c>
      <c r="H246" s="125" t="s">
        <v>133</v>
      </c>
      <c r="I246" s="125" t="str">
        <f t="shared" si="3"/>
        <v>3381993-75</v>
      </c>
      <c r="J246" s="178">
        <v>84.78</v>
      </c>
      <c r="K246" s="178">
        <v>111.06</v>
      </c>
      <c r="L246" s="145"/>
    </row>
    <row r="247" spans="1:12">
      <c r="A247" s="123" t="s">
        <v>316</v>
      </c>
      <c r="B247" s="123">
        <v>3381993</v>
      </c>
      <c r="C247" s="123">
        <v>100</v>
      </c>
      <c r="D247" s="128" t="s">
        <v>322</v>
      </c>
      <c r="E247" s="128" t="s">
        <v>178</v>
      </c>
      <c r="F247" s="132" t="s">
        <v>137</v>
      </c>
      <c r="G247" s="128" t="s">
        <v>73</v>
      </c>
      <c r="H247" s="125" t="s">
        <v>133</v>
      </c>
      <c r="I247" s="125" t="str">
        <f t="shared" si="3"/>
        <v>3381993-100</v>
      </c>
      <c r="J247" s="178">
        <v>82.04</v>
      </c>
      <c r="K247" s="178">
        <v>107.47</v>
      </c>
      <c r="L247" s="145"/>
    </row>
    <row r="248" spans="1:12">
      <c r="A248" s="123" t="s">
        <v>316</v>
      </c>
      <c r="B248" s="123">
        <v>3381995</v>
      </c>
      <c r="C248" s="123">
        <v>1</v>
      </c>
      <c r="D248" s="128" t="s">
        <v>323</v>
      </c>
      <c r="E248" s="128" t="s">
        <v>187</v>
      </c>
      <c r="F248" s="132" t="s">
        <v>137</v>
      </c>
      <c r="G248" s="128" t="s">
        <v>73</v>
      </c>
      <c r="H248" s="125" t="s">
        <v>133</v>
      </c>
      <c r="I248" s="125" t="str">
        <f t="shared" si="3"/>
        <v>3381995-1</v>
      </c>
      <c r="J248" s="178">
        <v>161.74</v>
      </c>
      <c r="K248" s="178">
        <v>211.87</v>
      </c>
      <c r="L248" s="145"/>
    </row>
    <row r="249" spans="1:12">
      <c r="A249" s="124" t="s">
        <v>316</v>
      </c>
      <c r="B249" s="124">
        <v>3381995</v>
      </c>
      <c r="C249" s="124">
        <v>5</v>
      </c>
      <c r="D249" s="128" t="s">
        <v>323</v>
      </c>
      <c r="E249" s="128" t="s">
        <v>187</v>
      </c>
      <c r="F249" s="132" t="s">
        <v>137</v>
      </c>
      <c r="G249" s="128" t="s">
        <v>73</v>
      </c>
      <c r="H249" s="125" t="s">
        <v>133</v>
      </c>
      <c r="I249" s="125" t="str">
        <f t="shared" si="3"/>
        <v>3381995-5</v>
      </c>
      <c r="J249" s="178">
        <v>129.38999999999999</v>
      </c>
      <c r="K249" s="178">
        <v>169.49</v>
      </c>
      <c r="L249" s="145"/>
    </row>
    <row r="250" spans="1:12">
      <c r="A250" s="123" t="s">
        <v>316</v>
      </c>
      <c r="B250" s="123">
        <v>3381995</v>
      </c>
      <c r="C250" s="123">
        <v>25</v>
      </c>
      <c r="D250" s="128" t="s">
        <v>323</v>
      </c>
      <c r="E250" s="128" t="s">
        <v>187</v>
      </c>
      <c r="F250" s="132" t="s">
        <v>137</v>
      </c>
      <c r="G250" s="128" t="s">
        <v>73</v>
      </c>
      <c r="H250" s="125" t="s">
        <v>133</v>
      </c>
      <c r="I250" s="125" t="str">
        <f t="shared" si="3"/>
        <v>3381995-25</v>
      </c>
      <c r="J250" s="178">
        <v>126.8</v>
      </c>
      <c r="K250" s="178">
        <v>166.11</v>
      </c>
      <c r="L250" s="145"/>
    </row>
    <row r="251" spans="1:12">
      <c r="A251" s="123" t="s">
        <v>316</v>
      </c>
      <c r="B251" s="123">
        <v>3381995</v>
      </c>
      <c r="C251" s="123">
        <v>50</v>
      </c>
      <c r="D251" s="128" t="s">
        <v>323</v>
      </c>
      <c r="E251" s="128" t="s">
        <v>187</v>
      </c>
      <c r="F251" s="132" t="s">
        <v>137</v>
      </c>
      <c r="G251" s="128" t="s">
        <v>73</v>
      </c>
      <c r="H251" s="125" t="s">
        <v>133</v>
      </c>
      <c r="I251" s="125" t="str">
        <f t="shared" si="3"/>
        <v>3381995-50</v>
      </c>
      <c r="J251" s="178">
        <v>122.93</v>
      </c>
      <c r="K251" s="178">
        <v>161.04</v>
      </c>
      <c r="L251" s="145"/>
    </row>
    <row r="252" spans="1:12">
      <c r="A252" s="123" t="s">
        <v>316</v>
      </c>
      <c r="B252" s="123">
        <v>3381995</v>
      </c>
      <c r="C252" s="123">
        <v>75</v>
      </c>
      <c r="D252" s="128" t="s">
        <v>323</v>
      </c>
      <c r="E252" s="128" t="s">
        <v>187</v>
      </c>
      <c r="F252" s="132" t="s">
        <v>137</v>
      </c>
      <c r="G252" s="128" t="s">
        <v>73</v>
      </c>
      <c r="H252" s="125" t="s">
        <v>133</v>
      </c>
      <c r="I252" s="125" t="str">
        <f t="shared" si="3"/>
        <v>3381995-75</v>
      </c>
      <c r="J252" s="178">
        <v>120.33</v>
      </c>
      <c r="K252" s="178">
        <v>157.63</v>
      </c>
      <c r="L252" s="145"/>
    </row>
    <row r="253" spans="1:12">
      <c r="A253" s="123" t="s">
        <v>316</v>
      </c>
      <c r="B253" s="123">
        <v>3381995</v>
      </c>
      <c r="C253" s="123">
        <v>100</v>
      </c>
      <c r="D253" s="128" t="s">
        <v>323</v>
      </c>
      <c r="E253" s="128" t="s">
        <v>187</v>
      </c>
      <c r="F253" s="132" t="s">
        <v>137</v>
      </c>
      <c r="G253" s="128" t="s">
        <v>73</v>
      </c>
      <c r="H253" s="125" t="s">
        <v>133</v>
      </c>
      <c r="I253" s="125" t="str">
        <f t="shared" si="3"/>
        <v>3381995-100</v>
      </c>
      <c r="J253" s="178">
        <v>116.45</v>
      </c>
      <c r="K253" s="178">
        <v>152.55000000000001</v>
      </c>
      <c r="L253" s="145"/>
    </row>
    <row r="254" spans="1:12">
      <c r="A254" s="123" t="s">
        <v>316</v>
      </c>
      <c r="B254" s="123">
        <v>3381996</v>
      </c>
      <c r="C254" s="123">
        <v>1</v>
      </c>
      <c r="D254" s="128" t="s">
        <v>317</v>
      </c>
      <c r="E254" s="128" t="s">
        <v>128</v>
      </c>
      <c r="F254" s="132" t="s">
        <v>137</v>
      </c>
      <c r="G254" s="128" t="s">
        <v>74</v>
      </c>
      <c r="H254" s="125" t="s">
        <v>130</v>
      </c>
      <c r="I254" s="125" t="str">
        <f t="shared" si="3"/>
        <v>3381996-1</v>
      </c>
      <c r="J254" s="178">
        <v>25.66</v>
      </c>
      <c r="K254" s="178">
        <v>33.61</v>
      </c>
      <c r="L254" s="145"/>
    </row>
    <row r="255" spans="1:12">
      <c r="A255" s="124" t="s">
        <v>316</v>
      </c>
      <c r="B255" s="124">
        <v>3381996</v>
      </c>
      <c r="C255" s="124">
        <v>5</v>
      </c>
      <c r="D255" s="128" t="s">
        <v>317</v>
      </c>
      <c r="E255" s="128" t="s">
        <v>128</v>
      </c>
      <c r="F255" s="132" t="s">
        <v>137</v>
      </c>
      <c r="G255" s="128" t="s">
        <v>74</v>
      </c>
      <c r="H255" s="125" t="s">
        <v>130</v>
      </c>
      <c r="I255" s="125" t="str">
        <f t="shared" si="3"/>
        <v>3381996-5</v>
      </c>
      <c r="J255" s="178">
        <v>20.52</v>
      </c>
      <c r="K255" s="178">
        <v>26.89</v>
      </c>
      <c r="L255" s="145"/>
    </row>
    <row r="256" spans="1:12">
      <c r="A256" s="123" t="s">
        <v>316</v>
      </c>
      <c r="B256" s="123">
        <v>3381996</v>
      </c>
      <c r="C256" s="123">
        <v>25</v>
      </c>
      <c r="D256" s="128" t="s">
        <v>317</v>
      </c>
      <c r="E256" s="128" t="s">
        <v>128</v>
      </c>
      <c r="F256" s="132" t="s">
        <v>137</v>
      </c>
      <c r="G256" s="128" t="s">
        <v>74</v>
      </c>
      <c r="H256" s="125" t="s">
        <v>130</v>
      </c>
      <c r="I256" s="125" t="str">
        <f t="shared" si="3"/>
        <v>3381996-25</v>
      </c>
      <c r="J256" s="178">
        <v>20.12</v>
      </c>
      <c r="K256" s="178">
        <v>26.36</v>
      </c>
      <c r="L256" s="145"/>
    </row>
    <row r="257" spans="1:12">
      <c r="A257" s="123" t="s">
        <v>316</v>
      </c>
      <c r="B257" s="123">
        <v>3381996</v>
      </c>
      <c r="C257" s="123">
        <v>50</v>
      </c>
      <c r="D257" s="128" t="s">
        <v>317</v>
      </c>
      <c r="E257" s="128" t="s">
        <v>128</v>
      </c>
      <c r="F257" s="132" t="s">
        <v>137</v>
      </c>
      <c r="G257" s="128" t="s">
        <v>74</v>
      </c>
      <c r="H257" s="125" t="s">
        <v>130</v>
      </c>
      <c r="I257" s="125" t="str">
        <f t="shared" si="3"/>
        <v>3381996-50</v>
      </c>
      <c r="J257" s="178">
        <v>19.489999999999998</v>
      </c>
      <c r="K257" s="178">
        <v>25.53</v>
      </c>
      <c r="L257" s="145"/>
    </row>
    <row r="258" spans="1:12">
      <c r="A258" s="123" t="s">
        <v>316</v>
      </c>
      <c r="B258" s="123">
        <v>3381996</v>
      </c>
      <c r="C258" s="123">
        <v>75</v>
      </c>
      <c r="D258" s="128" t="s">
        <v>317</v>
      </c>
      <c r="E258" s="128" t="s">
        <v>128</v>
      </c>
      <c r="F258" s="132" t="s">
        <v>137</v>
      </c>
      <c r="G258" s="128" t="s">
        <v>74</v>
      </c>
      <c r="H258" s="125" t="s">
        <v>130</v>
      </c>
      <c r="I258" s="125" t="str">
        <f t="shared" si="3"/>
        <v>3381996-75</v>
      </c>
      <c r="J258" s="178">
        <v>19.09</v>
      </c>
      <c r="K258" s="178">
        <v>25.01</v>
      </c>
      <c r="L258" s="145"/>
    </row>
    <row r="259" spans="1:12">
      <c r="A259" s="123" t="s">
        <v>316</v>
      </c>
      <c r="B259" s="123">
        <v>3381996</v>
      </c>
      <c r="C259" s="123">
        <v>100</v>
      </c>
      <c r="D259" s="128" t="s">
        <v>317</v>
      </c>
      <c r="E259" s="128" t="s">
        <v>128</v>
      </c>
      <c r="F259" s="132" t="s">
        <v>137</v>
      </c>
      <c r="G259" s="128" t="s">
        <v>74</v>
      </c>
      <c r="H259" s="125" t="s">
        <v>130</v>
      </c>
      <c r="I259" s="125" t="str">
        <f t="shared" ref="I259:I322" si="4">B259&amp;"-"&amp;C259</f>
        <v>3381996-100</v>
      </c>
      <c r="J259" s="178">
        <v>18.47</v>
      </c>
      <c r="K259" s="178">
        <v>24.2</v>
      </c>
      <c r="L259" s="145"/>
    </row>
    <row r="260" spans="1:12">
      <c r="A260" s="123" t="s">
        <v>316</v>
      </c>
      <c r="B260" s="123">
        <v>3381997</v>
      </c>
      <c r="C260" s="123">
        <v>1</v>
      </c>
      <c r="D260" s="128" t="s">
        <v>318</v>
      </c>
      <c r="E260" s="128" t="s">
        <v>142</v>
      </c>
      <c r="F260" s="132" t="s">
        <v>137</v>
      </c>
      <c r="G260" s="128" t="s">
        <v>74</v>
      </c>
      <c r="H260" s="125" t="s">
        <v>130</v>
      </c>
      <c r="I260" s="125" t="str">
        <f t="shared" si="4"/>
        <v>3381997-1</v>
      </c>
      <c r="J260" s="178">
        <v>28.49</v>
      </c>
      <c r="K260" s="178">
        <v>37.32</v>
      </c>
      <c r="L260" s="145"/>
    </row>
    <row r="261" spans="1:12">
      <c r="A261" s="124" t="s">
        <v>316</v>
      </c>
      <c r="B261" s="124">
        <v>3381997</v>
      </c>
      <c r="C261" s="124">
        <v>5</v>
      </c>
      <c r="D261" s="128" t="s">
        <v>318</v>
      </c>
      <c r="E261" s="128" t="s">
        <v>142</v>
      </c>
      <c r="F261" s="132" t="s">
        <v>137</v>
      </c>
      <c r="G261" s="128" t="s">
        <v>74</v>
      </c>
      <c r="H261" s="125" t="s">
        <v>130</v>
      </c>
      <c r="I261" s="125" t="str">
        <f t="shared" si="4"/>
        <v>3381997-5</v>
      </c>
      <c r="J261" s="178">
        <v>22.8</v>
      </c>
      <c r="K261" s="178">
        <v>29.87</v>
      </c>
      <c r="L261" s="145"/>
    </row>
    <row r="262" spans="1:12">
      <c r="A262" s="123" t="s">
        <v>316</v>
      </c>
      <c r="B262" s="123">
        <v>3381997</v>
      </c>
      <c r="C262" s="123">
        <v>25</v>
      </c>
      <c r="D262" s="128" t="s">
        <v>318</v>
      </c>
      <c r="E262" s="128" t="s">
        <v>142</v>
      </c>
      <c r="F262" s="132" t="s">
        <v>137</v>
      </c>
      <c r="G262" s="128" t="s">
        <v>74</v>
      </c>
      <c r="H262" s="125" t="s">
        <v>130</v>
      </c>
      <c r="I262" s="125" t="str">
        <f t="shared" si="4"/>
        <v>3381997-25</v>
      </c>
      <c r="J262" s="178">
        <v>22.35</v>
      </c>
      <c r="K262" s="178">
        <v>29.27</v>
      </c>
      <c r="L262" s="145"/>
    </row>
    <row r="263" spans="1:12">
      <c r="A263" s="123" t="s">
        <v>316</v>
      </c>
      <c r="B263" s="123">
        <v>3381997</v>
      </c>
      <c r="C263" s="123">
        <v>50</v>
      </c>
      <c r="D263" s="128" t="s">
        <v>318</v>
      </c>
      <c r="E263" s="128" t="s">
        <v>142</v>
      </c>
      <c r="F263" s="132" t="s">
        <v>137</v>
      </c>
      <c r="G263" s="128" t="s">
        <v>74</v>
      </c>
      <c r="H263" s="125" t="s">
        <v>130</v>
      </c>
      <c r="I263" s="125" t="str">
        <f t="shared" si="4"/>
        <v>3381997-50</v>
      </c>
      <c r="J263" s="178">
        <v>21.65</v>
      </c>
      <c r="K263" s="178">
        <v>28.37</v>
      </c>
      <c r="L263" s="145"/>
    </row>
    <row r="264" spans="1:12">
      <c r="A264" s="123" t="s">
        <v>316</v>
      </c>
      <c r="B264" s="123">
        <v>3381997</v>
      </c>
      <c r="C264" s="123">
        <v>75</v>
      </c>
      <c r="D264" s="128" t="s">
        <v>318</v>
      </c>
      <c r="E264" s="128" t="s">
        <v>142</v>
      </c>
      <c r="F264" s="132" t="s">
        <v>137</v>
      </c>
      <c r="G264" s="128" t="s">
        <v>74</v>
      </c>
      <c r="H264" s="125" t="s">
        <v>130</v>
      </c>
      <c r="I264" s="125" t="str">
        <f t="shared" si="4"/>
        <v>3381997-75</v>
      </c>
      <c r="J264" s="178">
        <v>21.21</v>
      </c>
      <c r="K264" s="178">
        <v>27.78</v>
      </c>
      <c r="L264" s="145"/>
    </row>
    <row r="265" spans="1:12">
      <c r="A265" s="123" t="s">
        <v>316</v>
      </c>
      <c r="B265" s="123">
        <v>3381997</v>
      </c>
      <c r="C265" s="123">
        <v>100</v>
      </c>
      <c r="D265" s="128" t="s">
        <v>318</v>
      </c>
      <c r="E265" s="128" t="s">
        <v>142</v>
      </c>
      <c r="F265" s="132" t="s">
        <v>137</v>
      </c>
      <c r="G265" s="128" t="s">
        <v>74</v>
      </c>
      <c r="H265" s="125" t="s">
        <v>130</v>
      </c>
      <c r="I265" s="125" t="str">
        <f t="shared" si="4"/>
        <v>3381997-100</v>
      </c>
      <c r="J265" s="178">
        <v>20.51</v>
      </c>
      <c r="K265" s="178">
        <v>26.87</v>
      </c>
      <c r="L265" s="145"/>
    </row>
    <row r="266" spans="1:12">
      <c r="A266" s="123" t="s">
        <v>316</v>
      </c>
      <c r="B266" s="123">
        <v>3381998</v>
      </c>
      <c r="C266" s="123">
        <v>1</v>
      </c>
      <c r="D266" s="128" t="s">
        <v>319</v>
      </c>
      <c r="E266" s="128" t="s">
        <v>151</v>
      </c>
      <c r="F266" s="132" t="s">
        <v>137</v>
      </c>
      <c r="G266" s="128" t="s">
        <v>74</v>
      </c>
      <c r="H266" s="125" t="s">
        <v>130</v>
      </c>
      <c r="I266" s="125" t="str">
        <f t="shared" si="4"/>
        <v>3381998-1</v>
      </c>
      <c r="J266" s="178">
        <v>41.36</v>
      </c>
      <c r="K266" s="178">
        <v>54.18</v>
      </c>
      <c r="L266" s="145"/>
    </row>
    <row r="267" spans="1:12">
      <c r="A267" s="124" t="s">
        <v>316</v>
      </c>
      <c r="B267" s="124">
        <v>3381998</v>
      </c>
      <c r="C267" s="124">
        <v>5</v>
      </c>
      <c r="D267" s="128" t="s">
        <v>319</v>
      </c>
      <c r="E267" s="128" t="s">
        <v>151</v>
      </c>
      <c r="F267" s="132" t="s">
        <v>137</v>
      </c>
      <c r="G267" s="128" t="s">
        <v>74</v>
      </c>
      <c r="H267" s="125" t="s">
        <v>130</v>
      </c>
      <c r="I267" s="125" t="str">
        <f t="shared" si="4"/>
        <v>3381998-5</v>
      </c>
      <c r="J267" s="178">
        <v>33.08</v>
      </c>
      <c r="K267" s="178">
        <v>43.34</v>
      </c>
      <c r="L267" s="145"/>
    </row>
    <row r="268" spans="1:12">
      <c r="A268" s="123" t="s">
        <v>316</v>
      </c>
      <c r="B268" s="123">
        <v>3381998</v>
      </c>
      <c r="C268" s="123">
        <v>25</v>
      </c>
      <c r="D268" s="128" t="s">
        <v>319</v>
      </c>
      <c r="E268" s="128" t="s">
        <v>151</v>
      </c>
      <c r="F268" s="132" t="s">
        <v>137</v>
      </c>
      <c r="G268" s="128" t="s">
        <v>74</v>
      </c>
      <c r="H268" s="125" t="s">
        <v>130</v>
      </c>
      <c r="I268" s="125" t="str">
        <f t="shared" si="4"/>
        <v>3381998-25</v>
      </c>
      <c r="J268" s="178">
        <v>32.409999999999997</v>
      </c>
      <c r="K268" s="178">
        <v>42.46</v>
      </c>
      <c r="L268" s="145"/>
    </row>
    <row r="269" spans="1:12">
      <c r="A269" s="123" t="s">
        <v>316</v>
      </c>
      <c r="B269" s="123">
        <v>3381998</v>
      </c>
      <c r="C269" s="123">
        <v>50</v>
      </c>
      <c r="D269" s="128" t="s">
        <v>319</v>
      </c>
      <c r="E269" s="128" t="s">
        <v>151</v>
      </c>
      <c r="F269" s="132" t="s">
        <v>137</v>
      </c>
      <c r="G269" s="128" t="s">
        <v>74</v>
      </c>
      <c r="H269" s="125" t="s">
        <v>130</v>
      </c>
      <c r="I269" s="125" t="str">
        <f t="shared" si="4"/>
        <v>3381998-50</v>
      </c>
      <c r="J269" s="178">
        <v>31.43</v>
      </c>
      <c r="K269" s="178">
        <v>41.17</v>
      </c>
      <c r="L269" s="145"/>
    </row>
    <row r="270" spans="1:12">
      <c r="A270" s="123" t="s">
        <v>316</v>
      </c>
      <c r="B270" s="123">
        <v>3381998</v>
      </c>
      <c r="C270" s="123">
        <v>75</v>
      </c>
      <c r="D270" s="128" t="s">
        <v>319</v>
      </c>
      <c r="E270" s="128" t="s">
        <v>151</v>
      </c>
      <c r="F270" s="132" t="s">
        <v>137</v>
      </c>
      <c r="G270" s="128" t="s">
        <v>74</v>
      </c>
      <c r="H270" s="125" t="s">
        <v>130</v>
      </c>
      <c r="I270" s="125" t="str">
        <f t="shared" si="4"/>
        <v>3381998-75</v>
      </c>
      <c r="J270" s="178">
        <v>30.76</v>
      </c>
      <c r="K270" s="178">
        <v>40.29</v>
      </c>
      <c r="L270" s="145"/>
    </row>
    <row r="271" spans="1:12">
      <c r="A271" s="123" t="s">
        <v>316</v>
      </c>
      <c r="B271" s="123">
        <v>3381998</v>
      </c>
      <c r="C271" s="123">
        <v>100</v>
      </c>
      <c r="D271" s="128" t="s">
        <v>319</v>
      </c>
      <c r="E271" s="128" t="s">
        <v>151</v>
      </c>
      <c r="F271" s="132" t="s">
        <v>137</v>
      </c>
      <c r="G271" s="128" t="s">
        <v>74</v>
      </c>
      <c r="H271" s="125" t="s">
        <v>130</v>
      </c>
      <c r="I271" s="125" t="str">
        <f t="shared" si="4"/>
        <v>3381998-100</v>
      </c>
      <c r="J271" s="178">
        <v>29.78</v>
      </c>
      <c r="K271" s="178">
        <v>39.01</v>
      </c>
      <c r="L271" s="145"/>
    </row>
    <row r="272" spans="1:12">
      <c r="A272" s="123" t="s">
        <v>316</v>
      </c>
      <c r="B272" s="123">
        <v>3381999</v>
      </c>
      <c r="C272" s="123">
        <v>1</v>
      </c>
      <c r="D272" s="128" t="s">
        <v>320</v>
      </c>
      <c r="E272" s="128" t="s">
        <v>160</v>
      </c>
      <c r="F272" s="132" t="s">
        <v>137</v>
      </c>
      <c r="G272" s="128" t="s">
        <v>74</v>
      </c>
      <c r="H272" s="125" t="s">
        <v>130</v>
      </c>
      <c r="I272" s="125" t="str">
        <f t="shared" si="4"/>
        <v>3381999-1</v>
      </c>
      <c r="J272" s="178">
        <v>62</v>
      </c>
      <c r="K272" s="178">
        <v>81.22</v>
      </c>
      <c r="L272" s="145"/>
    </row>
    <row r="273" spans="1:12">
      <c r="A273" s="124" t="s">
        <v>316</v>
      </c>
      <c r="B273" s="124">
        <v>3381999</v>
      </c>
      <c r="C273" s="124">
        <v>5</v>
      </c>
      <c r="D273" s="128" t="s">
        <v>320</v>
      </c>
      <c r="E273" s="128" t="s">
        <v>160</v>
      </c>
      <c r="F273" s="132" t="s">
        <v>137</v>
      </c>
      <c r="G273" s="128" t="s">
        <v>74</v>
      </c>
      <c r="H273" s="125" t="s">
        <v>130</v>
      </c>
      <c r="I273" s="125" t="str">
        <f t="shared" si="4"/>
        <v>3381999-5</v>
      </c>
      <c r="J273" s="178">
        <v>49.6</v>
      </c>
      <c r="K273" s="178">
        <v>64.98</v>
      </c>
      <c r="L273" s="145"/>
    </row>
    <row r="274" spans="1:12">
      <c r="A274" s="123" t="s">
        <v>316</v>
      </c>
      <c r="B274" s="123">
        <v>3381999</v>
      </c>
      <c r="C274" s="123">
        <v>25</v>
      </c>
      <c r="D274" s="128" t="s">
        <v>320</v>
      </c>
      <c r="E274" s="128" t="s">
        <v>160</v>
      </c>
      <c r="F274" s="132" t="s">
        <v>137</v>
      </c>
      <c r="G274" s="128" t="s">
        <v>74</v>
      </c>
      <c r="H274" s="125" t="s">
        <v>130</v>
      </c>
      <c r="I274" s="125" t="str">
        <f t="shared" si="4"/>
        <v>3381999-25</v>
      </c>
      <c r="J274" s="178">
        <v>48.61</v>
      </c>
      <c r="K274" s="178">
        <v>63.68</v>
      </c>
      <c r="L274" s="145"/>
    </row>
    <row r="275" spans="1:12">
      <c r="A275" s="123" t="s">
        <v>316</v>
      </c>
      <c r="B275" s="123">
        <v>3381999</v>
      </c>
      <c r="C275" s="123">
        <v>50</v>
      </c>
      <c r="D275" s="128" t="s">
        <v>320</v>
      </c>
      <c r="E275" s="128" t="s">
        <v>160</v>
      </c>
      <c r="F275" s="132" t="s">
        <v>137</v>
      </c>
      <c r="G275" s="128" t="s">
        <v>74</v>
      </c>
      <c r="H275" s="125" t="s">
        <v>130</v>
      </c>
      <c r="I275" s="125" t="str">
        <f t="shared" si="4"/>
        <v>3381999-50</v>
      </c>
      <c r="J275" s="178">
        <v>47.13</v>
      </c>
      <c r="K275" s="178">
        <v>61.75</v>
      </c>
      <c r="L275" s="145"/>
    </row>
    <row r="276" spans="1:12">
      <c r="A276" s="123" t="s">
        <v>316</v>
      </c>
      <c r="B276" s="123">
        <v>3381999</v>
      </c>
      <c r="C276" s="123">
        <v>75</v>
      </c>
      <c r="D276" s="128" t="s">
        <v>320</v>
      </c>
      <c r="E276" s="128" t="s">
        <v>160</v>
      </c>
      <c r="F276" s="132" t="s">
        <v>137</v>
      </c>
      <c r="G276" s="128" t="s">
        <v>74</v>
      </c>
      <c r="H276" s="125" t="s">
        <v>130</v>
      </c>
      <c r="I276" s="125" t="str">
        <f t="shared" si="4"/>
        <v>3381999-75</v>
      </c>
      <c r="J276" s="178">
        <v>46.13</v>
      </c>
      <c r="K276" s="178">
        <v>60.43</v>
      </c>
      <c r="L276" s="145"/>
    </row>
    <row r="277" spans="1:12">
      <c r="A277" s="123" t="s">
        <v>316</v>
      </c>
      <c r="B277" s="123">
        <v>3381999</v>
      </c>
      <c r="C277" s="123">
        <v>100</v>
      </c>
      <c r="D277" s="128" t="s">
        <v>320</v>
      </c>
      <c r="E277" s="128" t="s">
        <v>160</v>
      </c>
      <c r="F277" s="132" t="s">
        <v>137</v>
      </c>
      <c r="G277" s="128" t="s">
        <v>74</v>
      </c>
      <c r="H277" s="125" t="s">
        <v>130</v>
      </c>
      <c r="I277" s="125" t="str">
        <f t="shared" si="4"/>
        <v>3381999-100</v>
      </c>
      <c r="J277" s="178">
        <v>44.65</v>
      </c>
      <c r="K277" s="178">
        <v>58.49</v>
      </c>
      <c r="L277" s="145"/>
    </row>
    <row r="278" spans="1:12">
      <c r="A278" s="123" t="s">
        <v>316</v>
      </c>
      <c r="B278" s="123">
        <v>3382000</v>
      </c>
      <c r="C278" s="123">
        <v>1</v>
      </c>
      <c r="D278" s="128" t="s">
        <v>321</v>
      </c>
      <c r="E278" s="128" t="s">
        <v>169</v>
      </c>
      <c r="F278" s="132" t="s">
        <v>137</v>
      </c>
      <c r="G278" s="128" t="s">
        <v>74</v>
      </c>
      <c r="H278" s="125" t="s">
        <v>130</v>
      </c>
      <c r="I278" s="125" t="str">
        <f t="shared" si="4"/>
        <v>3382000-1</v>
      </c>
      <c r="J278" s="178">
        <v>80.89</v>
      </c>
      <c r="K278" s="178">
        <v>105.96</v>
      </c>
      <c r="L278" s="145"/>
    </row>
    <row r="279" spans="1:12">
      <c r="A279" s="124" t="s">
        <v>316</v>
      </c>
      <c r="B279" s="124">
        <v>3382000</v>
      </c>
      <c r="C279" s="124">
        <v>5</v>
      </c>
      <c r="D279" s="128" t="s">
        <v>321</v>
      </c>
      <c r="E279" s="128" t="s">
        <v>169</v>
      </c>
      <c r="F279" s="132" t="s">
        <v>137</v>
      </c>
      <c r="G279" s="128" t="s">
        <v>74</v>
      </c>
      <c r="H279" s="125" t="s">
        <v>130</v>
      </c>
      <c r="I279" s="125" t="str">
        <f t="shared" si="4"/>
        <v>3382000-5</v>
      </c>
      <c r="J279" s="178">
        <v>64.7</v>
      </c>
      <c r="K279" s="178">
        <v>84.76</v>
      </c>
      <c r="L279" s="145"/>
    </row>
    <row r="280" spans="1:12">
      <c r="A280" s="123" t="s">
        <v>316</v>
      </c>
      <c r="B280" s="123">
        <v>3382000</v>
      </c>
      <c r="C280" s="123">
        <v>25</v>
      </c>
      <c r="D280" s="128" t="s">
        <v>321</v>
      </c>
      <c r="E280" s="128" t="s">
        <v>169</v>
      </c>
      <c r="F280" s="132" t="s">
        <v>137</v>
      </c>
      <c r="G280" s="128" t="s">
        <v>74</v>
      </c>
      <c r="H280" s="125" t="s">
        <v>130</v>
      </c>
      <c r="I280" s="125" t="str">
        <f t="shared" si="4"/>
        <v>3382000-25</v>
      </c>
      <c r="J280" s="178">
        <v>63.42</v>
      </c>
      <c r="K280" s="178">
        <v>83.09</v>
      </c>
      <c r="L280" s="145"/>
    </row>
    <row r="281" spans="1:12">
      <c r="A281" s="123" t="s">
        <v>316</v>
      </c>
      <c r="B281" s="123">
        <v>3382000</v>
      </c>
      <c r="C281" s="123">
        <v>50</v>
      </c>
      <c r="D281" s="128" t="s">
        <v>321</v>
      </c>
      <c r="E281" s="128" t="s">
        <v>169</v>
      </c>
      <c r="F281" s="132" t="s">
        <v>137</v>
      </c>
      <c r="G281" s="128" t="s">
        <v>74</v>
      </c>
      <c r="H281" s="125" t="s">
        <v>130</v>
      </c>
      <c r="I281" s="125" t="str">
        <f t="shared" si="4"/>
        <v>3382000-50</v>
      </c>
      <c r="J281" s="178">
        <v>61.47</v>
      </c>
      <c r="K281" s="178">
        <v>80.52</v>
      </c>
      <c r="L281" s="145"/>
    </row>
    <row r="282" spans="1:12">
      <c r="A282" s="123" t="s">
        <v>316</v>
      </c>
      <c r="B282" s="123">
        <v>3382000</v>
      </c>
      <c r="C282" s="123">
        <v>75</v>
      </c>
      <c r="D282" s="128" t="s">
        <v>321</v>
      </c>
      <c r="E282" s="128" t="s">
        <v>169</v>
      </c>
      <c r="F282" s="132" t="s">
        <v>137</v>
      </c>
      <c r="G282" s="128" t="s">
        <v>74</v>
      </c>
      <c r="H282" s="125" t="s">
        <v>130</v>
      </c>
      <c r="I282" s="125" t="str">
        <f t="shared" si="4"/>
        <v>3382000-75</v>
      </c>
      <c r="J282" s="178">
        <v>60.17</v>
      </c>
      <c r="K282" s="178">
        <v>78.83</v>
      </c>
      <c r="L282" s="145"/>
    </row>
    <row r="283" spans="1:12">
      <c r="A283" s="123" t="s">
        <v>316</v>
      </c>
      <c r="B283" s="123">
        <v>3382000</v>
      </c>
      <c r="C283" s="123">
        <v>100</v>
      </c>
      <c r="D283" s="128" t="s">
        <v>321</v>
      </c>
      <c r="E283" s="128" t="s">
        <v>169</v>
      </c>
      <c r="F283" s="132" t="s">
        <v>137</v>
      </c>
      <c r="G283" s="128" t="s">
        <v>74</v>
      </c>
      <c r="H283" s="125" t="s">
        <v>130</v>
      </c>
      <c r="I283" s="125" t="str">
        <f t="shared" si="4"/>
        <v>3382000-100</v>
      </c>
      <c r="J283" s="178">
        <v>58.24</v>
      </c>
      <c r="K283" s="178">
        <v>76.290000000000006</v>
      </c>
      <c r="L283" s="145"/>
    </row>
    <row r="284" spans="1:12">
      <c r="A284" s="123" t="s">
        <v>316</v>
      </c>
      <c r="B284" s="123">
        <v>3382002</v>
      </c>
      <c r="C284" s="123">
        <v>1</v>
      </c>
      <c r="D284" s="128" t="s">
        <v>322</v>
      </c>
      <c r="E284" s="128" t="s">
        <v>178</v>
      </c>
      <c r="F284" s="132" t="s">
        <v>137</v>
      </c>
      <c r="G284" s="128" t="s">
        <v>74</v>
      </c>
      <c r="H284" s="125" t="s">
        <v>130</v>
      </c>
      <c r="I284" s="125" t="str">
        <f t="shared" si="4"/>
        <v>3382002-1</v>
      </c>
      <c r="J284" s="178">
        <v>137.84</v>
      </c>
      <c r="K284" s="178">
        <v>180.58</v>
      </c>
      <c r="L284" s="145"/>
    </row>
    <row r="285" spans="1:12">
      <c r="A285" s="124" t="s">
        <v>316</v>
      </c>
      <c r="B285" s="124">
        <v>3382002</v>
      </c>
      <c r="C285" s="124">
        <v>5</v>
      </c>
      <c r="D285" s="128" t="s">
        <v>322</v>
      </c>
      <c r="E285" s="128" t="s">
        <v>178</v>
      </c>
      <c r="F285" s="132" t="s">
        <v>137</v>
      </c>
      <c r="G285" s="128" t="s">
        <v>74</v>
      </c>
      <c r="H285" s="125" t="s">
        <v>130</v>
      </c>
      <c r="I285" s="125" t="str">
        <f t="shared" si="4"/>
        <v>3382002-5</v>
      </c>
      <c r="J285" s="178">
        <v>110.28</v>
      </c>
      <c r="K285" s="178">
        <v>144.47</v>
      </c>
      <c r="L285" s="145"/>
    </row>
    <row r="286" spans="1:12">
      <c r="A286" s="123" t="s">
        <v>316</v>
      </c>
      <c r="B286" s="123">
        <v>3382002</v>
      </c>
      <c r="C286" s="123">
        <v>25</v>
      </c>
      <c r="D286" s="128" t="s">
        <v>322</v>
      </c>
      <c r="E286" s="128" t="s">
        <v>178</v>
      </c>
      <c r="F286" s="132" t="s">
        <v>137</v>
      </c>
      <c r="G286" s="128" t="s">
        <v>74</v>
      </c>
      <c r="H286" s="125" t="s">
        <v>130</v>
      </c>
      <c r="I286" s="125" t="str">
        <f t="shared" si="4"/>
        <v>3382002-25</v>
      </c>
      <c r="J286" s="178">
        <v>108.07</v>
      </c>
      <c r="K286" s="178">
        <v>141.58000000000001</v>
      </c>
      <c r="L286" s="145"/>
    </row>
    <row r="287" spans="1:12">
      <c r="A287" s="123" t="s">
        <v>316</v>
      </c>
      <c r="B287" s="123">
        <v>3382002</v>
      </c>
      <c r="C287" s="123">
        <v>50</v>
      </c>
      <c r="D287" s="128" t="s">
        <v>322</v>
      </c>
      <c r="E287" s="128" t="s">
        <v>178</v>
      </c>
      <c r="F287" s="132" t="s">
        <v>137</v>
      </c>
      <c r="G287" s="128" t="s">
        <v>74</v>
      </c>
      <c r="H287" s="125" t="s">
        <v>130</v>
      </c>
      <c r="I287" s="125" t="str">
        <f t="shared" si="4"/>
        <v>3382002-50</v>
      </c>
      <c r="J287" s="178">
        <v>104.75</v>
      </c>
      <c r="K287" s="178">
        <v>137.22999999999999</v>
      </c>
      <c r="L287" s="145"/>
    </row>
    <row r="288" spans="1:12">
      <c r="A288" s="123" t="s">
        <v>316</v>
      </c>
      <c r="B288" s="123">
        <v>3382002</v>
      </c>
      <c r="C288" s="123">
        <v>75</v>
      </c>
      <c r="D288" s="128" t="s">
        <v>322</v>
      </c>
      <c r="E288" s="128" t="s">
        <v>178</v>
      </c>
      <c r="F288" s="132" t="s">
        <v>137</v>
      </c>
      <c r="G288" s="128" t="s">
        <v>74</v>
      </c>
      <c r="H288" s="125" t="s">
        <v>130</v>
      </c>
      <c r="I288" s="125" t="str">
        <f t="shared" si="4"/>
        <v>3382002-75</v>
      </c>
      <c r="J288" s="178">
        <v>102.56</v>
      </c>
      <c r="K288" s="178">
        <v>134.35</v>
      </c>
      <c r="L288" s="145"/>
    </row>
    <row r="289" spans="1:12">
      <c r="A289" s="123" t="s">
        <v>316</v>
      </c>
      <c r="B289" s="123">
        <v>3382002</v>
      </c>
      <c r="C289" s="123">
        <v>100</v>
      </c>
      <c r="D289" s="128" t="s">
        <v>322</v>
      </c>
      <c r="E289" s="128" t="s">
        <v>178</v>
      </c>
      <c r="F289" s="132" t="s">
        <v>137</v>
      </c>
      <c r="G289" s="128" t="s">
        <v>74</v>
      </c>
      <c r="H289" s="125" t="s">
        <v>130</v>
      </c>
      <c r="I289" s="125" t="str">
        <f t="shared" si="4"/>
        <v>3382002-100</v>
      </c>
      <c r="J289" s="178">
        <v>99.25</v>
      </c>
      <c r="K289" s="178">
        <v>130.02000000000001</v>
      </c>
      <c r="L289" s="145"/>
    </row>
    <row r="290" spans="1:12">
      <c r="A290" s="123" t="s">
        <v>316</v>
      </c>
      <c r="B290" s="123">
        <v>3382003</v>
      </c>
      <c r="C290" s="123">
        <v>1</v>
      </c>
      <c r="D290" s="128" t="s">
        <v>323</v>
      </c>
      <c r="E290" s="128" t="s">
        <v>187</v>
      </c>
      <c r="F290" s="132" t="s">
        <v>137</v>
      </c>
      <c r="G290" s="128" t="s">
        <v>74</v>
      </c>
      <c r="H290" s="125" t="s">
        <v>130</v>
      </c>
      <c r="I290" s="125" t="str">
        <f t="shared" si="4"/>
        <v>3382003-1</v>
      </c>
      <c r="J290" s="178">
        <v>183.77</v>
      </c>
      <c r="K290" s="178">
        <v>240.74</v>
      </c>
      <c r="L290" s="145"/>
    </row>
    <row r="291" spans="1:12">
      <c r="A291" s="124" t="s">
        <v>316</v>
      </c>
      <c r="B291" s="124">
        <v>3382003</v>
      </c>
      <c r="C291" s="124">
        <v>5</v>
      </c>
      <c r="D291" s="128" t="s">
        <v>323</v>
      </c>
      <c r="E291" s="128" t="s">
        <v>187</v>
      </c>
      <c r="F291" s="132" t="s">
        <v>137</v>
      </c>
      <c r="G291" s="128" t="s">
        <v>74</v>
      </c>
      <c r="H291" s="125" t="s">
        <v>130</v>
      </c>
      <c r="I291" s="125" t="str">
        <f t="shared" si="4"/>
        <v>3382003-5</v>
      </c>
      <c r="J291" s="178">
        <v>147.01</v>
      </c>
      <c r="K291" s="178">
        <v>192.58</v>
      </c>
      <c r="L291" s="145"/>
    </row>
    <row r="292" spans="1:12">
      <c r="A292" s="123" t="s">
        <v>316</v>
      </c>
      <c r="B292" s="123">
        <v>3382003</v>
      </c>
      <c r="C292" s="123">
        <v>25</v>
      </c>
      <c r="D292" s="128" t="s">
        <v>323</v>
      </c>
      <c r="E292" s="128" t="s">
        <v>187</v>
      </c>
      <c r="F292" s="132" t="s">
        <v>137</v>
      </c>
      <c r="G292" s="128" t="s">
        <v>74</v>
      </c>
      <c r="H292" s="125" t="s">
        <v>130</v>
      </c>
      <c r="I292" s="125" t="str">
        <f t="shared" si="4"/>
        <v>3382003-25</v>
      </c>
      <c r="J292" s="178">
        <v>144.07</v>
      </c>
      <c r="K292" s="178">
        <v>188.73</v>
      </c>
      <c r="L292" s="145"/>
    </row>
    <row r="293" spans="1:12">
      <c r="A293" s="123" t="s">
        <v>316</v>
      </c>
      <c r="B293" s="123">
        <v>3382003</v>
      </c>
      <c r="C293" s="123">
        <v>50</v>
      </c>
      <c r="D293" s="128" t="s">
        <v>323</v>
      </c>
      <c r="E293" s="128" t="s">
        <v>187</v>
      </c>
      <c r="F293" s="132" t="s">
        <v>137</v>
      </c>
      <c r="G293" s="128" t="s">
        <v>74</v>
      </c>
      <c r="H293" s="125" t="s">
        <v>130</v>
      </c>
      <c r="I293" s="125" t="str">
        <f t="shared" si="4"/>
        <v>3382003-50</v>
      </c>
      <c r="J293" s="178">
        <v>139.66999999999999</v>
      </c>
      <c r="K293" s="178">
        <v>182.97</v>
      </c>
      <c r="L293" s="145"/>
    </row>
    <row r="294" spans="1:12">
      <c r="A294" s="123" t="s">
        <v>316</v>
      </c>
      <c r="B294" s="123">
        <v>3382003</v>
      </c>
      <c r="C294" s="123">
        <v>75</v>
      </c>
      <c r="D294" s="128" t="s">
        <v>323</v>
      </c>
      <c r="E294" s="128" t="s">
        <v>187</v>
      </c>
      <c r="F294" s="132" t="s">
        <v>137</v>
      </c>
      <c r="G294" s="128" t="s">
        <v>74</v>
      </c>
      <c r="H294" s="125" t="s">
        <v>130</v>
      </c>
      <c r="I294" s="125" t="str">
        <f t="shared" si="4"/>
        <v>3382003-75</v>
      </c>
      <c r="J294" s="178">
        <v>136.72</v>
      </c>
      <c r="K294" s="178">
        <v>179.11</v>
      </c>
      <c r="L294" s="145"/>
    </row>
    <row r="295" spans="1:12">
      <c r="A295" s="123" t="s">
        <v>316</v>
      </c>
      <c r="B295" s="123">
        <v>3382003</v>
      </c>
      <c r="C295" s="123">
        <v>100</v>
      </c>
      <c r="D295" s="128" t="s">
        <v>323</v>
      </c>
      <c r="E295" s="128" t="s">
        <v>187</v>
      </c>
      <c r="F295" s="132" t="s">
        <v>137</v>
      </c>
      <c r="G295" s="128" t="s">
        <v>74</v>
      </c>
      <c r="H295" s="125" t="s">
        <v>130</v>
      </c>
      <c r="I295" s="125" t="str">
        <f t="shared" si="4"/>
        <v>3382003-100</v>
      </c>
      <c r="J295" s="178">
        <v>132.31</v>
      </c>
      <c r="K295" s="178">
        <v>173.33</v>
      </c>
      <c r="L295" s="145"/>
    </row>
    <row r="296" spans="1:12">
      <c r="A296" s="123" t="s">
        <v>316</v>
      </c>
      <c r="B296" s="123">
        <v>3382004</v>
      </c>
      <c r="C296" s="123">
        <v>1</v>
      </c>
      <c r="D296" s="128" t="s">
        <v>317</v>
      </c>
      <c r="E296" s="128" t="s">
        <v>128</v>
      </c>
      <c r="F296" s="132" t="s">
        <v>137</v>
      </c>
      <c r="G296" s="128" t="s">
        <v>74</v>
      </c>
      <c r="H296" s="125" t="s">
        <v>133</v>
      </c>
      <c r="I296" s="125" t="str">
        <f t="shared" si="4"/>
        <v>3382004-1</v>
      </c>
      <c r="J296" s="178">
        <v>30.42</v>
      </c>
      <c r="K296" s="178">
        <v>39.85</v>
      </c>
      <c r="L296" s="145"/>
    </row>
    <row r="297" spans="1:12">
      <c r="A297" s="124" t="s">
        <v>316</v>
      </c>
      <c r="B297" s="124">
        <v>3382004</v>
      </c>
      <c r="C297" s="124">
        <v>5</v>
      </c>
      <c r="D297" s="128" t="s">
        <v>317</v>
      </c>
      <c r="E297" s="128" t="s">
        <v>128</v>
      </c>
      <c r="F297" s="132" t="s">
        <v>137</v>
      </c>
      <c r="G297" s="128" t="s">
        <v>74</v>
      </c>
      <c r="H297" s="125" t="s">
        <v>133</v>
      </c>
      <c r="I297" s="125" t="str">
        <f t="shared" si="4"/>
        <v>3382004-5</v>
      </c>
      <c r="J297" s="178">
        <v>24.33</v>
      </c>
      <c r="K297" s="178">
        <v>31.88</v>
      </c>
      <c r="L297" s="145"/>
    </row>
    <row r="298" spans="1:12">
      <c r="A298" s="123" t="s">
        <v>316</v>
      </c>
      <c r="B298" s="123">
        <v>3382004</v>
      </c>
      <c r="C298" s="123">
        <v>25</v>
      </c>
      <c r="D298" s="128" t="s">
        <v>317</v>
      </c>
      <c r="E298" s="128" t="s">
        <v>128</v>
      </c>
      <c r="F298" s="132" t="s">
        <v>137</v>
      </c>
      <c r="G298" s="128" t="s">
        <v>74</v>
      </c>
      <c r="H298" s="125" t="s">
        <v>133</v>
      </c>
      <c r="I298" s="125" t="str">
        <f t="shared" si="4"/>
        <v>3382004-25</v>
      </c>
      <c r="J298" s="178">
        <v>23.86</v>
      </c>
      <c r="K298" s="178">
        <v>31.26</v>
      </c>
      <c r="L298" s="145"/>
    </row>
    <row r="299" spans="1:12">
      <c r="A299" s="123" t="s">
        <v>316</v>
      </c>
      <c r="B299" s="123">
        <v>3382004</v>
      </c>
      <c r="C299" s="123">
        <v>50</v>
      </c>
      <c r="D299" s="128" t="s">
        <v>317</v>
      </c>
      <c r="E299" s="128" t="s">
        <v>128</v>
      </c>
      <c r="F299" s="132" t="s">
        <v>137</v>
      </c>
      <c r="G299" s="128" t="s">
        <v>74</v>
      </c>
      <c r="H299" s="125" t="s">
        <v>133</v>
      </c>
      <c r="I299" s="125" t="str">
        <f t="shared" si="4"/>
        <v>3382004-50</v>
      </c>
      <c r="J299" s="178">
        <v>23.11</v>
      </c>
      <c r="K299" s="178">
        <v>30.27</v>
      </c>
      <c r="L299" s="145"/>
    </row>
    <row r="300" spans="1:12">
      <c r="A300" s="123" t="s">
        <v>316</v>
      </c>
      <c r="B300" s="123">
        <v>3382004</v>
      </c>
      <c r="C300" s="123">
        <v>75</v>
      </c>
      <c r="D300" s="128" t="s">
        <v>317</v>
      </c>
      <c r="E300" s="128" t="s">
        <v>128</v>
      </c>
      <c r="F300" s="132" t="s">
        <v>137</v>
      </c>
      <c r="G300" s="128" t="s">
        <v>74</v>
      </c>
      <c r="H300" s="125" t="s">
        <v>133</v>
      </c>
      <c r="I300" s="125" t="str">
        <f t="shared" si="4"/>
        <v>3382004-75</v>
      </c>
      <c r="J300" s="178">
        <v>22.63</v>
      </c>
      <c r="K300" s="178">
        <v>29.64</v>
      </c>
      <c r="L300" s="145"/>
    </row>
    <row r="301" spans="1:12">
      <c r="A301" s="123" t="s">
        <v>316</v>
      </c>
      <c r="B301" s="123">
        <v>3382004</v>
      </c>
      <c r="C301" s="123">
        <v>100</v>
      </c>
      <c r="D301" s="128" t="s">
        <v>317</v>
      </c>
      <c r="E301" s="128" t="s">
        <v>128</v>
      </c>
      <c r="F301" s="132" t="s">
        <v>137</v>
      </c>
      <c r="G301" s="128" t="s">
        <v>74</v>
      </c>
      <c r="H301" s="125" t="s">
        <v>133</v>
      </c>
      <c r="I301" s="125" t="str">
        <f t="shared" si="4"/>
        <v>3382004-100</v>
      </c>
      <c r="J301" s="178">
        <v>21.9</v>
      </c>
      <c r="K301" s="178">
        <v>28.69</v>
      </c>
      <c r="L301" s="145"/>
    </row>
    <row r="302" spans="1:12">
      <c r="A302" s="123" t="s">
        <v>316</v>
      </c>
      <c r="B302" s="123">
        <v>3382005</v>
      </c>
      <c r="C302" s="123">
        <v>1</v>
      </c>
      <c r="D302" s="128" t="s">
        <v>318</v>
      </c>
      <c r="E302" s="128" t="s">
        <v>142</v>
      </c>
      <c r="F302" s="132" t="s">
        <v>137</v>
      </c>
      <c r="G302" s="128" t="s">
        <v>74</v>
      </c>
      <c r="H302" s="125" t="s">
        <v>133</v>
      </c>
      <c r="I302" s="125" t="str">
        <f t="shared" si="4"/>
        <v>3382005-1</v>
      </c>
      <c r="J302" s="178">
        <v>34.22</v>
      </c>
      <c r="K302" s="178">
        <v>44.83</v>
      </c>
      <c r="L302" s="145"/>
    </row>
    <row r="303" spans="1:12">
      <c r="A303" s="124" t="s">
        <v>316</v>
      </c>
      <c r="B303" s="124">
        <v>3382005</v>
      </c>
      <c r="C303" s="124">
        <v>5</v>
      </c>
      <c r="D303" s="128" t="s">
        <v>318</v>
      </c>
      <c r="E303" s="128" t="s">
        <v>142</v>
      </c>
      <c r="F303" s="132" t="s">
        <v>137</v>
      </c>
      <c r="G303" s="128" t="s">
        <v>74</v>
      </c>
      <c r="H303" s="125" t="s">
        <v>133</v>
      </c>
      <c r="I303" s="125" t="str">
        <f t="shared" si="4"/>
        <v>3382005-5</v>
      </c>
      <c r="J303" s="178">
        <v>27.38</v>
      </c>
      <c r="K303" s="178">
        <v>35.86</v>
      </c>
      <c r="L303" s="145"/>
    </row>
    <row r="304" spans="1:12">
      <c r="A304" s="123" t="s">
        <v>316</v>
      </c>
      <c r="B304" s="123">
        <v>3382005</v>
      </c>
      <c r="C304" s="123">
        <v>25</v>
      </c>
      <c r="D304" s="128" t="s">
        <v>318</v>
      </c>
      <c r="E304" s="128" t="s">
        <v>142</v>
      </c>
      <c r="F304" s="132" t="s">
        <v>137</v>
      </c>
      <c r="G304" s="128" t="s">
        <v>74</v>
      </c>
      <c r="H304" s="125" t="s">
        <v>133</v>
      </c>
      <c r="I304" s="125" t="str">
        <f t="shared" si="4"/>
        <v>3382005-25</v>
      </c>
      <c r="J304" s="178">
        <v>26.84</v>
      </c>
      <c r="K304" s="178">
        <v>35.159999999999997</v>
      </c>
      <c r="L304" s="145"/>
    </row>
    <row r="305" spans="1:12">
      <c r="A305" s="123" t="s">
        <v>316</v>
      </c>
      <c r="B305" s="123">
        <v>3382005</v>
      </c>
      <c r="C305" s="123">
        <v>50</v>
      </c>
      <c r="D305" s="128" t="s">
        <v>318</v>
      </c>
      <c r="E305" s="128" t="s">
        <v>142</v>
      </c>
      <c r="F305" s="132" t="s">
        <v>137</v>
      </c>
      <c r="G305" s="128" t="s">
        <v>74</v>
      </c>
      <c r="H305" s="125" t="s">
        <v>133</v>
      </c>
      <c r="I305" s="125" t="str">
        <f t="shared" si="4"/>
        <v>3382005-50</v>
      </c>
      <c r="J305" s="178">
        <v>26.01</v>
      </c>
      <c r="K305" s="178">
        <v>34.07</v>
      </c>
      <c r="L305" s="145"/>
    </row>
    <row r="306" spans="1:12">
      <c r="A306" s="123" t="s">
        <v>316</v>
      </c>
      <c r="B306" s="123">
        <v>3382005</v>
      </c>
      <c r="C306" s="123">
        <v>75</v>
      </c>
      <c r="D306" s="128" t="s">
        <v>318</v>
      </c>
      <c r="E306" s="128" t="s">
        <v>142</v>
      </c>
      <c r="F306" s="132" t="s">
        <v>137</v>
      </c>
      <c r="G306" s="128" t="s">
        <v>74</v>
      </c>
      <c r="H306" s="125" t="s">
        <v>133</v>
      </c>
      <c r="I306" s="125" t="str">
        <f t="shared" si="4"/>
        <v>3382005-75</v>
      </c>
      <c r="J306" s="178">
        <v>25.46</v>
      </c>
      <c r="K306" s="178">
        <v>33.36</v>
      </c>
      <c r="L306" s="145"/>
    </row>
    <row r="307" spans="1:12">
      <c r="A307" s="123" t="s">
        <v>316</v>
      </c>
      <c r="B307" s="123">
        <v>3382005</v>
      </c>
      <c r="C307" s="123">
        <v>100</v>
      </c>
      <c r="D307" s="128" t="s">
        <v>318</v>
      </c>
      <c r="E307" s="128" t="s">
        <v>142</v>
      </c>
      <c r="F307" s="132" t="s">
        <v>137</v>
      </c>
      <c r="G307" s="128" t="s">
        <v>74</v>
      </c>
      <c r="H307" s="125" t="s">
        <v>133</v>
      </c>
      <c r="I307" s="125" t="str">
        <f t="shared" si="4"/>
        <v>3382005-100</v>
      </c>
      <c r="J307" s="178">
        <v>24.64</v>
      </c>
      <c r="K307" s="178">
        <v>32.28</v>
      </c>
      <c r="L307" s="145"/>
    </row>
    <row r="308" spans="1:12">
      <c r="A308" s="123" t="s">
        <v>316</v>
      </c>
      <c r="B308" s="123">
        <v>3382006</v>
      </c>
      <c r="C308" s="123">
        <v>1</v>
      </c>
      <c r="D308" s="128" t="s">
        <v>319</v>
      </c>
      <c r="E308" s="128" t="s">
        <v>151</v>
      </c>
      <c r="F308" s="132" t="s">
        <v>137</v>
      </c>
      <c r="G308" s="128" t="s">
        <v>74</v>
      </c>
      <c r="H308" s="125" t="s">
        <v>133</v>
      </c>
      <c r="I308" s="125" t="str">
        <f t="shared" si="4"/>
        <v>3382006-1</v>
      </c>
      <c r="J308" s="178">
        <v>50.54</v>
      </c>
      <c r="K308" s="178">
        <v>66.209999999999994</v>
      </c>
      <c r="L308" s="145"/>
    </row>
    <row r="309" spans="1:12">
      <c r="A309" s="124" t="s">
        <v>316</v>
      </c>
      <c r="B309" s="124">
        <v>3382006</v>
      </c>
      <c r="C309" s="124">
        <v>5</v>
      </c>
      <c r="D309" s="128" t="s">
        <v>319</v>
      </c>
      <c r="E309" s="128" t="s">
        <v>151</v>
      </c>
      <c r="F309" s="132" t="s">
        <v>137</v>
      </c>
      <c r="G309" s="128" t="s">
        <v>74</v>
      </c>
      <c r="H309" s="125" t="s">
        <v>133</v>
      </c>
      <c r="I309" s="125" t="str">
        <f t="shared" si="4"/>
        <v>3382006-5</v>
      </c>
      <c r="J309" s="178">
        <v>40.43</v>
      </c>
      <c r="K309" s="178">
        <v>52.96</v>
      </c>
      <c r="L309" s="145"/>
    </row>
    <row r="310" spans="1:12">
      <c r="A310" s="123" t="s">
        <v>316</v>
      </c>
      <c r="B310" s="123">
        <v>3382006</v>
      </c>
      <c r="C310" s="123">
        <v>25</v>
      </c>
      <c r="D310" s="128" t="s">
        <v>319</v>
      </c>
      <c r="E310" s="128" t="s">
        <v>151</v>
      </c>
      <c r="F310" s="132" t="s">
        <v>137</v>
      </c>
      <c r="G310" s="128" t="s">
        <v>74</v>
      </c>
      <c r="H310" s="125" t="s">
        <v>133</v>
      </c>
      <c r="I310" s="125" t="str">
        <f t="shared" si="4"/>
        <v>3382006-25</v>
      </c>
      <c r="J310" s="178">
        <v>39.61</v>
      </c>
      <c r="K310" s="178">
        <v>51.88</v>
      </c>
      <c r="L310" s="145"/>
    </row>
    <row r="311" spans="1:12">
      <c r="A311" s="123" t="s">
        <v>316</v>
      </c>
      <c r="B311" s="123">
        <v>3382006</v>
      </c>
      <c r="C311" s="123">
        <v>50</v>
      </c>
      <c r="D311" s="128" t="s">
        <v>319</v>
      </c>
      <c r="E311" s="128" t="s">
        <v>151</v>
      </c>
      <c r="F311" s="132" t="s">
        <v>137</v>
      </c>
      <c r="G311" s="128" t="s">
        <v>74</v>
      </c>
      <c r="H311" s="125" t="s">
        <v>133</v>
      </c>
      <c r="I311" s="125" t="str">
        <f t="shared" si="4"/>
        <v>3382006-50</v>
      </c>
      <c r="J311" s="178">
        <v>38.409999999999997</v>
      </c>
      <c r="K311" s="178">
        <v>50.31</v>
      </c>
      <c r="L311" s="145"/>
    </row>
    <row r="312" spans="1:12">
      <c r="A312" s="123" t="s">
        <v>316</v>
      </c>
      <c r="B312" s="123">
        <v>3382006</v>
      </c>
      <c r="C312" s="123">
        <v>75</v>
      </c>
      <c r="D312" s="128" t="s">
        <v>319</v>
      </c>
      <c r="E312" s="128" t="s">
        <v>151</v>
      </c>
      <c r="F312" s="132" t="s">
        <v>137</v>
      </c>
      <c r="G312" s="128" t="s">
        <v>74</v>
      </c>
      <c r="H312" s="125" t="s">
        <v>133</v>
      </c>
      <c r="I312" s="125" t="str">
        <f t="shared" si="4"/>
        <v>3382006-75</v>
      </c>
      <c r="J312" s="178">
        <v>37.6</v>
      </c>
      <c r="K312" s="178">
        <v>49.26</v>
      </c>
      <c r="L312" s="145"/>
    </row>
    <row r="313" spans="1:12">
      <c r="A313" s="123" t="s">
        <v>316</v>
      </c>
      <c r="B313" s="123">
        <v>3382006</v>
      </c>
      <c r="C313" s="123">
        <v>100</v>
      </c>
      <c r="D313" s="128" t="s">
        <v>319</v>
      </c>
      <c r="E313" s="128" t="s">
        <v>151</v>
      </c>
      <c r="F313" s="132" t="s">
        <v>137</v>
      </c>
      <c r="G313" s="128" t="s">
        <v>74</v>
      </c>
      <c r="H313" s="125" t="s">
        <v>133</v>
      </c>
      <c r="I313" s="125" t="str">
        <f t="shared" si="4"/>
        <v>3382006-100</v>
      </c>
      <c r="J313" s="178">
        <v>36.380000000000003</v>
      </c>
      <c r="K313" s="178">
        <v>47.66</v>
      </c>
      <c r="L313" s="145"/>
    </row>
    <row r="314" spans="1:12">
      <c r="A314" s="123" t="s">
        <v>316</v>
      </c>
      <c r="B314" s="123">
        <v>3382007</v>
      </c>
      <c r="C314" s="123">
        <v>1</v>
      </c>
      <c r="D314" s="128" t="s">
        <v>320</v>
      </c>
      <c r="E314" s="128" t="s">
        <v>160</v>
      </c>
      <c r="F314" s="132" t="s">
        <v>137</v>
      </c>
      <c r="G314" s="128" t="s">
        <v>74</v>
      </c>
      <c r="H314" s="125" t="s">
        <v>133</v>
      </c>
      <c r="I314" s="125" t="str">
        <f t="shared" si="4"/>
        <v>3382007-1</v>
      </c>
      <c r="J314" s="178">
        <v>74.87</v>
      </c>
      <c r="K314" s="178">
        <v>98.09</v>
      </c>
      <c r="L314" s="145"/>
    </row>
    <row r="315" spans="1:12">
      <c r="A315" s="124" t="s">
        <v>316</v>
      </c>
      <c r="B315" s="124">
        <v>3382007</v>
      </c>
      <c r="C315" s="124">
        <v>5</v>
      </c>
      <c r="D315" s="128" t="s">
        <v>320</v>
      </c>
      <c r="E315" s="128" t="s">
        <v>160</v>
      </c>
      <c r="F315" s="132" t="s">
        <v>137</v>
      </c>
      <c r="G315" s="128" t="s">
        <v>74</v>
      </c>
      <c r="H315" s="125" t="s">
        <v>133</v>
      </c>
      <c r="I315" s="125" t="str">
        <f t="shared" si="4"/>
        <v>3382007-5</v>
      </c>
      <c r="J315" s="178">
        <v>59.91</v>
      </c>
      <c r="K315" s="178">
        <v>78.47</v>
      </c>
      <c r="L315" s="145"/>
    </row>
    <row r="316" spans="1:12">
      <c r="A316" s="123" t="s">
        <v>316</v>
      </c>
      <c r="B316" s="123">
        <v>3382007</v>
      </c>
      <c r="C316" s="123">
        <v>25</v>
      </c>
      <c r="D316" s="128" t="s">
        <v>320</v>
      </c>
      <c r="E316" s="128" t="s">
        <v>160</v>
      </c>
      <c r="F316" s="132" t="s">
        <v>137</v>
      </c>
      <c r="G316" s="128" t="s">
        <v>74</v>
      </c>
      <c r="H316" s="125" t="s">
        <v>133</v>
      </c>
      <c r="I316" s="125" t="str">
        <f t="shared" si="4"/>
        <v>3382007-25</v>
      </c>
      <c r="J316" s="178">
        <v>58.71</v>
      </c>
      <c r="K316" s="178">
        <v>76.900000000000006</v>
      </c>
      <c r="L316" s="145"/>
    </row>
    <row r="317" spans="1:12">
      <c r="A317" s="123" t="s">
        <v>316</v>
      </c>
      <c r="B317" s="123">
        <v>3382007</v>
      </c>
      <c r="C317" s="123">
        <v>50</v>
      </c>
      <c r="D317" s="128" t="s">
        <v>320</v>
      </c>
      <c r="E317" s="128" t="s">
        <v>160</v>
      </c>
      <c r="F317" s="132" t="s">
        <v>137</v>
      </c>
      <c r="G317" s="128" t="s">
        <v>74</v>
      </c>
      <c r="H317" s="125" t="s">
        <v>133</v>
      </c>
      <c r="I317" s="125" t="str">
        <f t="shared" si="4"/>
        <v>3382007-50</v>
      </c>
      <c r="J317" s="178">
        <v>56.9</v>
      </c>
      <c r="K317" s="178">
        <v>74.540000000000006</v>
      </c>
      <c r="L317" s="145"/>
    </row>
    <row r="318" spans="1:12">
      <c r="A318" s="123" t="s">
        <v>316</v>
      </c>
      <c r="B318" s="123">
        <v>3382007</v>
      </c>
      <c r="C318" s="123">
        <v>75</v>
      </c>
      <c r="D318" s="128" t="s">
        <v>320</v>
      </c>
      <c r="E318" s="128" t="s">
        <v>160</v>
      </c>
      <c r="F318" s="132" t="s">
        <v>137</v>
      </c>
      <c r="G318" s="128" t="s">
        <v>74</v>
      </c>
      <c r="H318" s="125" t="s">
        <v>133</v>
      </c>
      <c r="I318" s="125" t="str">
        <f t="shared" si="4"/>
        <v>3382007-75</v>
      </c>
      <c r="J318" s="178">
        <v>55.7</v>
      </c>
      <c r="K318" s="178">
        <v>72.97</v>
      </c>
      <c r="L318" s="145"/>
    </row>
    <row r="319" spans="1:12">
      <c r="A319" s="123" t="s">
        <v>316</v>
      </c>
      <c r="B319" s="123">
        <v>3382007</v>
      </c>
      <c r="C319" s="123">
        <v>100</v>
      </c>
      <c r="D319" s="128" t="s">
        <v>320</v>
      </c>
      <c r="E319" s="128" t="s">
        <v>160</v>
      </c>
      <c r="F319" s="132" t="s">
        <v>137</v>
      </c>
      <c r="G319" s="128" t="s">
        <v>74</v>
      </c>
      <c r="H319" s="125" t="s">
        <v>133</v>
      </c>
      <c r="I319" s="125" t="str">
        <f t="shared" si="4"/>
        <v>3382007-100</v>
      </c>
      <c r="J319" s="178">
        <v>53.91</v>
      </c>
      <c r="K319" s="178">
        <v>70.63</v>
      </c>
      <c r="L319" s="145"/>
    </row>
    <row r="320" spans="1:12">
      <c r="A320" s="123" t="s">
        <v>316</v>
      </c>
      <c r="B320" s="123">
        <v>3382008</v>
      </c>
      <c r="C320" s="123">
        <v>1</v>
      </c>
      <c r="D320" s="128" t="s">
        <v>321</v>
      </c>
      <c r="E320" s="128" t="s">
        <v>169</v>
      </c>
      <c r="F320" s="132" t="s">
        <v>137</v>
      </c>
      <c r="G320" s="128" t="s">
        <v>74</v>
      </c>
      <c r="H320" s="125" t="s">
        <v>133</v>
      </c>
      <c r="I320" s="125" t="str">
        <f t="shared" si="4"/>
        <v>3382008-1</v>
      </c>
      <c r="J320" s="178">
        <v>95.57</v>
      </c>
      <c r="K320" s="178">
        <v>125.2</v>
      </c>
      <c r="L320" s="145"/>
    </row>
    <row r="321" spans="1:12">
      <c r="A321" s="124" t="s">
        <v>316</v>
      </c>
      <c r="B321" s="124">
        <v>3382008</v>
      </c>
      <c r="C321" s="124">
        <v>5</v>
      </c>
      <c r="D321" s="128" t="s">
        <v>321</v>
      </c>
      <c r="E321" s="128" t="s">
        <v>169</v>
      </c>
      <c r="F321" s="132" t="s">
        <v>137</v>
      </c>
      <c r="G321" s="128" t="s">
        <v>74</v>
      </c>
      <c r="H321" s="125" t="s">
        <v>133</v>
      </c>
      <c r="I321" s="125" t="str">
        <f t="shared" si="4"/>
        <v>3382008-5</v>
      </c>
      <c r="J321" s="178">
        <v>76.459999999999994</v>
      </c>
      <c r="K321" s="178">
        <v>100.16</v>
      </c>
      <c r="L321" s="145"/>
    </row>
    <row r="322" spans="1:12">
      <c r="A322" s="123" t="s">
        <v>316</v>
      </c>
      <c r="B322" s="123">
        <v>3382008</v>
      </c>
      <c r="C322" s="123">
        <v>25</v>
      </c>
      <c r="D322" s="128" t="s">
        <v>321</v>
      </c>
      <c r="E322" s="128" t="s">
        <v>169</v>
      </c>
      <c r="F322" s="132" t="s">
        <v>137</v>
      </c>
      <c r="G322" s="128" t="s">
        <v>74</v>
      </c>
      <c r="H322" s="125" t="s">
        <v>133</v>
      </c>
      <c r="I322" s="125" t="str">
        <f t="shared" si="4"/>
        <v>3382008-25</v>
      </c>
      <c r="J322" s="178">
        <v>74.930000000000007</v>
      </c>
      <c r="K322" s="178">
        <v>98.16</v>
      </c>
      <c r="L322" s="145"/>
    </row>
    <row r="323" spans="1:12">
      <c r="A323" s="123" t="s">
        <v>316</v>
      </c>
      <c r="B323" s="123">
        <v>3382008</v>
      </c>
      <c r="C323" s="123">
        <v>50</v>
      </c>
      <c r="D323" s="128" t="s">
        <v>321</v>
      </c>
      <c r="E323" s="128" t="s">
        <v>169</v>
      </c>
      <c r="F323" s="132" t="s">
        <v>137</v>
      </c>
      <c r="G323" s="128" t="s">
        <v>74</v>
      </c>
      <c r="H323" s="125" t="s">
        <v>133</v>
      </c>
      <c r="I323" s="125" t="str">
        <f t="shared" ref="I323:I337" si="5">B323&amp;"-"&amp;C323</f>
        <v>3382008-50</v>
      </c>
      <c r="J323" s="178">
        <v>72.64</v>
      </c>
      <c r="K323" s="178">
        <v>95.16</v>
      </c>
      <c r="L323" s="145"/>
    </row>
    <row r="324" spans="1:12">
      <c r="A324" s="123" t="s">
        <v>316</v>
      </c>
      <c r="B324" s="123">
        <v>3382008</v>
      </c>
      <c r="C324" s="123">
        <v>75</v>
      </c>
      <c r="D324" s="128" t="s">
        <v>321</v>
      </c>
      <c r="E324" s="128" t="s">
        <v>169</v>
      </c>
      <c r="F324" s="132" t="s">
        <v>137</v>
      </c>
      <c r="G324" s="128" t="s">
        <v>74</v>
      </c>
      <c r="H324" s="125" t="s">
        <v>133</v>
      </c>
      <c r="I324" s="125" t="str">
        <f t="shared" si="5"/>
        <v>3382008-75</v>
      </c>
      <c r="J324" s="178">
        <v>71.099999999999994</v>
      </c>
      <c r="K324" s="178">
        <v>93.15</v>
      </c>
      <c r="L324" s="145"/>
    </row>
    <row r="325" spans="1:12">
      <c r="A325" s="123" t="s">
        <v>316</v>
      </c>
      <c r="B325" s="123">
        <v>3382008</v>
      </c>
      <c r="C325" s="123">
        <v>100</v>
      </c>
      <c r="D325" s="128" t="s">
        <v>321</v>
      </c>
      <c r="E325" s="128" t="s">
        <v>169</v>
      </c>
      <c r="F325" s="132" t="s">
        <v>137</v>
      </c>
      <c r="G325" s="128" t="s">
        <v>74</v>
      </c>
      <c r="H325" s="125" t="s">
        <v>133</v>
      </c>
      <c r="I325" s="125" t="str">
        <f t="shared" si="5"/>
        <v>3382008-100</v>
      </c>
      <c r="J325" s="178">
        <v>68.819999999999993</v>
      </c>
      <c r="K325" s="178">
        <v>90.15</v>
      </c>
      <c r="L325" s="145"/>
    </row>
    <row r="326" spans="1:12">
      <c r="A326" s="123" t="s">
        <v>316</v>
      </c>
      <c r="B326" s="123">
        <v>3382009</v>
      </c>
      <c r="C326" s="123">
        <v>1</v>
      </c>
      <c r="D326" s="128" t="s">
        <v>322</v>
      </c>
      <c r="E326" s="128" t="s">
        <v>178</v>
      </c>
      <c r="F326" s="132" t="s">
        <v>137</v>
      </c>
      <c r="G326" s="128" t="s">
        <v>74</v>
      </c>
      <c r="H326" s="125" t="s">
        <v>133</v>
      </c>
      <c r="I326" s="125" t="str">
        <f t="shared" si="5"/>
        <v>3382009-1</v>
      </c>
      <c r="J326" s="178">
        <v>159.9</v>
      </c>
      <c r="K326" s="178">
        <v>209.46</v>
      </c>
      <c r="L326" s="145"/>
    </row>
    <row r="327" spans="1:12">
      <c r="A327" s="124" t="s">
        <v>316</v>
      </c>
      <c r="B327" s="124">
        <v>3382009</v>
      </c>
      <c r="C327" s="124">
        <v>5</v>
      </c>
      <c r="D327" s="128" t="s">
        <v>322</v>
      </c>
      <c r="E327" s="128" t="s">
        <v>178</v>
      </c>
      <c r="F327" s="132" t="s">
        <v>137</v>
      </c>
      <c r="G327" s="128" t="s">
        <v>74</v>
      </c>
      <c r="H327" s="125" t="s">
        <v>133</v>
      </c>
      <c r="I327" s="125" t="str">
        <f t="shared" si="5"/>
        <v>3382009-5</v>
      </c>
      <c r="J327" s="178">
        <v>127.92</v>
      </c>
      <c r="K327" s="178">
        <v>167.57</v>
      </c>
      <c r="L327" s="145"/>
    </row>
    <row r="328" spans="1:12">
      <c r="A328" s="123" t="s">
        <v>316</v>
      </c>
      <c r="B328" s="123">
        <v>3382009</v>
      </c>
      <c r="C328" s="123">
        <v>25</v>
      </c>
      <c r="D328" s="128" t="s">
        <v>322</v>
      </c>
      <c r="E328" s="128" t="s">
        <v>178</v>
      </c>
      <c r="F328" s="132" t="s">
        <v>137</v>
      </c>
      <c r="G328" s="128" t="s">
        <v>74</v>
      </c>
      <c r="H328" s="125" t="s">
        <v>133</v>
      </c>
      <c r="I328" s="125" t="str">
        <f t="shared" si="5"/>
        <v>3382009-25</v>
      </c>
      <c r="J328" s="178">
        <v>125.37</v>
      </c>
      <c r="K328" s="178">
        <v>164.23</v>
      </c>
      <c r="L328" s="145"/>
    </row>
    <row r="329" spans="1:12">
      <c r="A329" s="123" t="s">
        <v>316</v>
      </c>
      <c r="B329" s="123">
        <v>3382009</v>
      </c>
      <c r="C329" s="123">
        <v>50</v>
      </c>
      <c r="D329" s="128" t="s">
        <v>322</v>
      </c>
      <c r="E329" s="128" t="s">
        <v>178</v>
      </c>
      <c r="F329" s="132" t="s">
        <v>137</v>
      </c>
      <c r="G329" s="128" t="s">
        <v>74</v>
      </c>
      <c r="H329" s="125" t="s">
        <v>133</v>
      </c>
      <c r="I329" s="125" t="str">
        <f t="shared" si="5"/>
        <v>3382009-50</v>
      </c>
      <c r="J329" s="178">
        <v>121.53</v>
      </c>
      <c r="K329" s="178">
        <v>159.19999999999999</v>
      </c>
      <c r="L329" s="145"/>
    </row>
    <row r="330" spans="1:12">
      <c r="A330" s="123" t="s">
        <v>316</v>
      </c>
      <c r="B330" s="123">
        <v>3382009</v>
      </c>
      <c r="C330" s="123">
        <v>75</v>
      </c>
      <c r="D330" s="128" t="s">
        <v>322</v>
      </c>
      <c r="E330" s="128" t="s">
        <v>178</v>
      </c>
      <c r="F330" s="132" t="s">
        <v>137</v>
      </c>
      <c r="G330" s="128" t="s">
        <v>74</v>
      </c>
      <c r="H330" s="125" t="s">
        <v>133</v>
      </c>
      <c r="I330" s="125" t="str">
        <f t="shared" si="5"/>
        <v>3382009-75</v>
      </c>
      <c r="J330" s="178">
        <v>118.96</v>
      </c>
      <c r="K330" s="178">
        <v>155.84</v>
      </c>
      <c r="L330" s="145"/>
    </row>
    <row r="331" spans="1:12">
      <c r="A331" s="123" t="s">
        <v>316</v>
      </c>
      <c r="B331" s="123">
        <v>3382009</v>
      </c>
      <c r="C331" s="123">
        <v>100</v>
      </c>
      <c r="D331" s="128" t="s">
        <v>322</v>
      </c>
      <c r="E331" s="128" t="s">
        <v>178</v>
      </c>
      <c r="F331" s="132" t="s">
        <v>137</v>
      </c>
      <c r="G331" s="128" t="s">
        <v>74</v>
      </c>
      <c r="H331" s="125" t="s">
        <v>133</v>
      </c>
      <c r="I331" s="125" t="str">
        <f t="shared" si="5"/>
        <v>3382009-100</v>
      </c>
      <c r="J331" s="178">
        <v>115.12</v>
      </c>
      <c r="K331" s="178">
        <v>150.81</v>
      </c>
      <c r="L331" s="145"/>
    </row>
    <row r="332" spans="1:12">
      <c r="A332" s="123" t="s">
        <v>316</v>
      </c>
      <c r="B332" s="123">
        <v>3382010</v>
      </c>
      <c r="C332" s="123">
        <v>1</v>
      </c>
      <c r="D332" s="128" t="s">
        <v>323</v>
      </c>
      <c r="E332" s="128" t="s">
        <v>187</v>
      </c>
      <c r="F332" s="132" t="s">
        <v>137</v>
      </c>
      <c r="G332" s="128" t="s">
        <v>74</v>
      </c>
      <c r="H332" s="125" t="s">
        <v>133</v>
      </c>
      <c r="I332" s="125" t="str">
        <f t="shared" si="5"/>
        <v>3382010-1</v>
      </c>
      <c r="J332" s="178">
        <v>211.35</v>
      </c>
      <c r="K332" s="178">
        <v>276.86</v>
      </c>
      <c r="L332" s="145"/>
    </row>
    <row r="333" spans="1:12">
      <c r="A333" s="124" t="s">
        <v>316</v>
      </c>
      <c r="B333" s="124">
        <v>3382010</v>
      </c>
      <c r="C333" s="124">
        <v>5</v>
      </c>
      <c r="D333" s="128" t="s">
        <v>323</v>
      </c>
      <c r="E333" s="128" t="s">
        <v>187</v>
      </c>
      <c r="F333" s="132" t="s">
        <v>137</v>
      </c>
      <c r="G333" s="128" t="s">
        <v>74</v>
      </c>
      <c r="H333" s="125" t="s">
        <v>133</v>
      </c>
      <c r="I333" s="125" t="str">
        <f t="shared" si="5"/>
        <v>3382010-5</v>
      </c>
      <c r="J333" s="178">
        <v>169.08</v>
      </c>
      <c r="K333" s="178">
        <v>221.49</v>
      </c>
      <c r="L333" s="145"/>
    </row>
    <row r="334" spans="1:12">
      <c r="A334" s="123" t="s">
        <v>316</v>
      </c>
      <c r="B334" s="123">
        <v>3382010</v>
      </c>
      <c r="C334" s="123">
        <v>25</v>
      </c>
      <c r="D334" s="128" t="s">
        <v>323</v>
      </c>
      <c r="E334" s="128" t="s">
        <v>187</v>
      </c>
      <c r="F334" s="132" t="s">
        <v>137</v>
      </c>
      <c r="G334" s="128" t="s">
        <v>74</v>
      </c>
      <c r="H334" s="125" t="s">
        <v>133</v>
      </c>
      <c r="I334" s="125" t="str">
        <f t="shared" si="5"/>
        <v>3382010-25</v>
      </c>
      <c r="J334" s="178">
        <v>165.7</v>
      </c>
      <c r="K334" s="178">
        <v>217.07</v>
      </c>
      <c r="L334" s="145"/>
    </row>
    <row r="335" spans="1:12">
      <c r="A335" s="123" t="s">
        <v>316</v>
      </c>
      <c r="B335" s="123">
        <v>3382010</v>
      </c>
      <c r="C335" s="123">
        <v>50</v>
      </c>
      <c r="D335" s="128" t="s">
        <v>323</v>
      </c>
      <c r="E335" s="128" t="s">
        <v>187</v>
      </c>
      <c r="F335" s="132" t="s">
        <v>137</v>
      </c>
      <c r="G335" s="128" t="s">
        <v>74</v>
      </c>
      <c r="H335" s="125" t="s">
        <v>133</v>
      </c>
      <c r="I335" s="125" t="str">
        <f t="shared" si="5"/>
        <v>3382010-50</v>
      </c>
      <c r="J335" s="178">
        <v>160.63</v>
      </c>
      <c r="K335" s="178">
        <v>210.43</v>
      </c>
      <c r="L335" s="145"/>
    </row>
    <row r="336" spans="1:12">
      <c r="A336" s="123" t="s">
        <v>316</v>
      </c>
      <c r="B336" s="123">
        <v>3382010</v>
      </c>
      <c r="C336" s="123">
        <v>75</v>
      </c>
      <c r="D336" s="128" t="s">
        <v>323</v>
      </c>
      <c r="E336" s="128" t="s">
        <v>187</v>
      </c>
      <c r="F336" s="132" t="s">
        <v>137</v>
      </c>
      <c r="G336" s="128" t="s">
        <v>74</v>
      </c>
      <c r="H336" s="125" t="s">
        <v>133</v>
      </c>
      <c r="I336" s="125" t="str">
        <f t="shared" si="5"/>
        <v>3382010-75</v>
      </c>
      <c r="J336" s="178">
        <v>157.25</v>
      </c>
      <c r="K336" s="178">
        <v>206</v>
      </c>
      <c r="L336" s="145"/>
    </row>
    <row r="337" spans="1:12">
      <c r="A337" s="123" t="s">
        <v>316</v>
      </c>
      <c r="B337" s="123">
        <v>3382010</v>
      </c>
      <c r="C337" s="123">
        <v>100</v>
      </c>
      <c r="D337" s="128" t="s">
        <v>323</v>
      </c>
      <c r="E337" s="128" t="s">
        <v>187</v>
      </c>
      <c r="F337" s="132" t="s">
        <v>137</v>
      </c>
      <c r="G337" s="128" t="s">
        <v>74</v>
      </c>
      <c r="H337" s="125" t="s">
        <v>133</v>
      </c>
      <c r="I337" s="125" t="str">
        <f t="shared" si="5"/>
        <v>3382010-100</v>
      </c>
      <c r="J337" s="178">
        <v>152.16999999999999</v>
      </c>
      <c r="K337" s="178">
        <v>199.34</v>
      </c>
      <c r="L337" s="145"/>
    </row>
  </sheetData>
  <sheetProtection algorithmName="SHA-512" hashValue="FbvSfVBBqIpIIuluxsbsQK4X71oURa9ghFr3y2ykg4c6pveblGgJqs7VJ4cpjX5JFRXowzji9rFzenic6Vs9qg==" saltValue="N+o907xTX+P6/2pCag0J9A==" spinCount="100000" sheet="1" objects="1" scenarios="1" selectLockedCells="1" selectUnlockedCells="1"/>
  <autoFilter ref="A1:K337" xr:uid="{4C2F09F5-9AB6-44BD-8993-EF1D5E4F3749}"/>
  <phoneticPr fontId="4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0548-14F2-4FD1-95C6-DB1F283E407D}">
  <sheetPr codeName="Sheet5">
    <pageSetUpPr fitToPage="1"/>
  </sheetPr>
  <dimension ref="A1:AD147"/>
  <sheetViews>
    <sheetView showGridLines="0" topLeftCell="A62" zoomScaleNormal="100" workbookViewId="0">
      <selection activeCell="AR26" sqref="AR26"/>
    </sheetView>
  </sheetViews>
  <sheetFormatPr defaultColWidth="20.85546875" defaultRowHeight="15" zeroHeight="1"/>
  <cols>
    <col min="1" max="1" width="0.85546875" customWidth="1"/>
    <col min="2" max="17" width="4.28515625" customWidth="1"/>
    <col min="18" max="18" width="5.42578125" customWidth="1"/>
    <col min="19" max="19" width="4.28515625" customWidth="1"/>
    <col min="20" max="20" width="6.42578125" customWidth="1"/>
    <col min="21" max="21" width="4.28515625" customWidth="1"/>
    <col min="22" max="22" width="7.28515625" customWidth="1"/>
    <col min="23" max="23" width="3.140625" customWidth="1"/>
    <col min="24" max="28" width="4.28515625" customWidth="1"/>
    <col min="29" max="29" width="7" customWidth="1"/>
    <col min="30" max="31" width="1.5703125" customWidth="1"/>
    <col min="32" max="41" width="0" hidden="1" customWidth="1"/>
  </cols>
  <sheetData>
    <row r="1" spans="1:30" ht="4.9000000000000004" customHeight="1">
      <c r="A1" s="8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3"/>
      <c r="AC1" s="7"/>
      <c r="AD1" s="3"/>
    </row>
    <row r="2" spans="1:30" ht="21">
      <c r="A2" s="5"/>
      <c r="B2" s="5"/>
      <c r="G2" s="11"/>
      <c r="T2" s="12" t="s">
        <v>324</v>
      </c>
      <c r="AA2" s="355" t="s">
        <v>325</v>
      </c>
      <c r="AB2" s="356"/>
      <c r="AC2" s="23"/>
      <c r="AD2" s="4"/>
    </row>
    <row r="3" spans="1:30" ht="21">
      <c r="A3" s="5"/>
      <c r="B3" s="5"/>
      <c r="G3" s="11"/>
      <c r="T3" s="12" t="s">
        <v>326</v>
      </c>
      <c r="AA3" s="357" t="s">
        <v>327</v>
      </c>
      <c r="AB3" s="356"/>
      <c r="AC3" s="23"/>
      <c r="AD3" s="4"/>
    </row>
    <row r="4" spans="1:30" ht="21">
      <c r="A4" s="5"/>
      <c r="B4" s="5"/>
      <c r="G4" s="11"/>
      <c r="T4" s="12" t="s">
        <v>328</v>
      </c>
      <c r="AB4" s="4"/>
      <c r="AD4" s="4"/>
    </row>
    <row r="5" spans="1:30">
      <c r="A5" s="5"/>
      <c r="B5" s="5"/>
      <c r="G5" s="11"/>
      <c r="AB5" s="4"/>
      <c r="AD5" s="4"/>
    </row>
    <row r="6" spans="1:30" ht="21.75" thickBot="1">
      <c r="A6" s="5"/>
      <c r="B6" s="5"/>
      <c r="G6" s="11"/>
      <c r="H6" s="11"/>
      <c r="I6" s="11"/>
      <c r="J6" s="11"/>
      <c r="T6" s="12" t="s">
        <v>329</v>
      </c>
      <c r="W6" s="330">
        <f ca="1">TODAY()+30</f>
        <v>45865</v>
      </c>
      <c r="X6" s="331"/>
      <c r="Y6" s="331"/>
      <c r="Z6" s="331"/>
      <c r="AA6" s="331"/>
      <c r="AB6" s="4"/>
      <c r="AD6" s="4"/>
    </row>
    <row r="7" spans="1:30" ht="15.75" thickBot="1">
      <c r="A7" s="5"/>
      <c r="B7" s="5"/>
      <c r="G7" s="11"/>
      <c r="H7" s="11"/>
      <c r="I7" s="11"/>
      <c r="J7" s="11"/>
      <c r="Q7" s="82" t="s">
        <v>330</v>
      </c>
      <c r="R7" s="83"/>
      <c r="S7" s="83"/>
      <c r="T7" s="83"/>
      <c r="U7" s="83"/>
      <c r="V7" s="83"/>
      <c r="W7" s="83"/>
      <c r="X7" s="83"/>
      <c r="Y7" s="83"/>
      <c r="Z7" s="83"/>
      <c r="AA7" s="83"/>
      <c r="AB7" s="84"/>
      <c r="AD7" s="4"/>
    </row>
    <row r="8" spans="1:30" ht="15.6" customHeight="1" thickBot="1">
      <c r="A8" s="5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332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4"/>
      <c r="AC8" s="24"/>
      <c r="AD8" s="4"/>
    </row>
    <row r="9" spans="1:30">
      <c r="A9" s="5"/>
      <c r="B9" s="14" t="s">
        <v>331</v>
      </c>
      <c r="C9" s="7"/>
      <c r="D9" s="7"/>
      <c r="E9" s="7"/>
      <c r="F9" s="7"/>
      <c r="G9" s="7"/>
      <c r="H9" s="7"/>
      <c r="I9" s="7"/>
      <c r="J9" s="7"/>
      <c r="K9" s="3"/>
      <c r="L9" s="14" t="s">
        <v>332</v>
      </c>
      <c r="M9" s="7"/>
      <c r="N9" s="7"/>
      <c r="O9" s="7"/>
      <c r="P9" s="3"/>
      <c r="Q9" s="14" t="s">
        <v>333</v>
      </c>
      <c r="R9" s="7"/>
      <c r="S9" s="7"/>
      <c r="T9" s="7"/>
      <c r="U9" s="3"/>
      <c r="V9" s="206" t="s">
        <v>334</v>
      </c>
      <c r="W9" s="7"/>
      <c r="X9" s="7"/>
      <c r="Y9" s="7"/>
      <c r="Z9" s="7"/>
      <c r="AA9" s="7"/>
      <c r="AB9" s="3"/>
      <c r="AD9" s="4"/>
    </row>
    <row r="10" spans="1:30" ht="15.75" thickBot="1">
      <c r="A10" s="5"/>
      <c r="B10" s="365">
        <f>'KMT GP End Mill Recon Form'!B9</f>
        <v>0</v>
      </c>
      <c r="C10" s="366"/>
      <c r="D10" s="366"/>
      <c r="E10" s="366"/>
      <c r="F10" s="366"/>
      <c r="G10" s="367">
        <f ca="1">TODAY()</f>
        <v>45835</v>
      </c>
      <c r="H10" s="367"/>
      <c r="I10" s="367"/>
      <c r="J10" s="367"/>
      <c r="K10" s="368"/>
      <c r="L10" s="369" t="str">
        <f>IF('KMT GP End Mill Recon Form'!B11=0,"",'KMT GP End Mill Recon Form'!B11)</f>
        <v/>
      </c>
      <c r="M10" s="370"/>
      <c r="N10" s="370"/>
      <c r="O10" s="370"/>
      <c r="P10" s="371"/>
      <c r="Q10" s="5"/>
      <c r="U10" s="4"/>
      <c r="V10" s="403"/>
      <c r="W10" s="404"/>
      <c r="X10" s="404"/>
      <c r="Y10" s="404"/>
      <c r="Z10" s="372">
        <f ca="1">G10</f>
        <v>45835</v>
      </c>
      <c r="AA10" s="373"/>
      <c r="AB10" s="374"/>
      <c r="AC10" s="25"/>
      <c r="AD10" s="4"/>
    </row>
    <row r="11" spans="1:30">
      <c r="A11" s="5"/>
      <c r="B11" s="14" t="s">
        <v>335</v>
      </c>
      <c r="C11" s="7"/>
      <c r="D11" s="7"/>
      <c r="E11" s="7"/>
      <c r="F11" s="7"/>
      <c r="G11" s="7"/>
      <c r="H11" s="7"/>
      <c r="I11" s="7"/>
      <c r="J11" s="7"/>
      <c r="K11" s="3"/>
      <c r="L11" s="14" t="s">
        <v>336</v>
      </c>
      <c r="M11" s="7"/>
      <c r="N11" s="7"/>
      <c r="O11" s="7"/>
      <c r="P11" s="7"/>
      <c r="Q11" s="7"/>
      <c r="R11" s="7"/>
      <c r="S11" s="3"/>
      <c r="T11" s="14" t="s">
        <v>337</v>
      </c>
      <c r="U11" s="7"/>
      <c r="V11" s="7"/>
      <c r="W11" s="7"/>
      <c r="X11" s="7"/>
      <c r="Y11" s="7"/>
      <c r="Z11" s="7"/>
      <c r="AA11" s="7"/>
      <c r="AB11" s="3"/>
      <c r="AD11" s="4"/>
    </row>
    <row r="12" spans="1:30" ht="15.75" thickBot="1">
      <c r="A12" s="5"/>
      <c r="B12" s="5"/>
      <c r="K12" s="4"/>
      <c r="L12" s="369" t="s">
        <v>338</v>
      </c>
      <c r="M12" s="370"/>
      <c r="N12" s="370"/>
      <c r="O12" s="370"/>
      <c r="P12" s="370"/>
      <c r="Q12" s="370"/>
      <c r="R12" s="370"/>
      <c r="S12" s="371"/>
      <c r="T12" s="365">
        <f>'KMT GP End Mill Recon Form'!B5</f>
        <v>0</v>
      </c>
      <c r="U12" s="370"/>
      <c r="V12" s="370"/>
      <c r="W12" s="370"/>
      <c r="X12" s="370"/>
      <c r="Y12" s="370"/>
      <c r="Z12" s="370"/>
      <c r="AA12" s="370"/>
      <c r="AB12" s="371"/>
      <c r="AC12" s="23"/>
      <c r="AD12" s="4"/>
    </row>
    <row r="13" spans="1:30">
      <c r="A13" s="5"/>
      <c r="B13" s="8" t="s">
        <v>339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"/>
      <c r="Q13" s="8" t="s">
        <v>340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3"/>
      <c r="AD13" s="4"/>
    </row>
    <row r="14" spans="1:30" ht="15.75">
      <c r="A14" s="5"/>
      <c r="B14" s="349">
        <f>'KMT GP End Mill Recon Form'!A18</f>
        <v>0</v>
      </c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1"/>
      <c r="Q14" s="405" t="str">
        <f>'KMT GP End Mill Recon Form'!B24</f>
        <v>Kennametal Inc. (Reconditioning Svc)</v>
      </c>
      <c r="R14" s="406"/>
      <c r="S14" s="406"/>
      <c r="T14" s="406"/>
      <c r="U14" s="406"/>
      <c r="V14" s="406"/>
      <c r="W14" s="406"/>
      <c r="X14" s="406"/>
      <c r="Y14" s="406"/>
      <c r="Z14" s="406"/>
      <c r="AA14" s="406"/>
      <c r="AB14" s="407"/>
      <c r="AC14" s="22"/>
      <c r="AD14" s="4"/>
    </row>
    <row r="15" spans="1:30" ht="15.75">
      <c r="A15" s="5"/>
      <c r="B15" s="349">
        <f>'KMT GP End Mill Recon Form'!A19</f>
        <v>0</v>
      </c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51"/>
      <c r="Q15" s="405" t="str">
        <f>'KMT GP End Mill Recon Form'!B25</f>
        <v>Acceso III No. 304 y 306</v>
      </c>
      <c r="R15" s="406"/>
      <c r="S15" s="406"/>
      <c r="T15" s="406"/>
      <c r="U15" s="406"/>
      <c r="V15" s="406"/>
      <c r="W15" s="406"/>
      <c r="X15" s="406"/>
      <c r="Y15" s="406"/>
      <c r="Z15" s="406"/>
      <c r="AA15" s="406"/>
      <c r="AB15" s="407"/>
      <c r="AC15" s="22"/>
      <c r="AD15" s="4"/>
    </row>
    <row r="16" spans="1:30" ht="15.75">
      <c r="A16" s="5"/>
      <c r="B16" s="349">
        <f>'KMT GP End Mill Recon Form'!A20</f>
        <v>0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1"/>
      <c r="Q16" s="405" t="str">
        <f>'KMT GP End Mill Recon Form'!B26</f>
        <v>Colonia Industrial La Montana</v>
      </c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7"/>
      <c r="AC16" s="22"/>
      <c r="AD16" s="4"/>
    </row>
    <row r="17" spans="1:30" ht="15.75">
      <c r="A17" s="5"/>
      <c r="B17" s="349">
        <f>'KMT GP End Mill Recon Form'!A21</f>
        <v>0</v>
      </c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1"/>
      <c r="Q17" s="405" t="str">
        <f>'KMT GP End Mill Recon Form'!B27</f>
        <v>Queretaro, QRO</v>
      </c>
      <c r="R17" s="406"/>
      <c r="S17" s="406"/>
      <c r="T17" s="406"/>
      <c r="U17" s="406"/>
      <c r="V17" s="406"/>
      <c r="W17" s="406"/>
      <c r="X17" s="406"/>
      <c r="Y17" s="406"/>
      <c r="Z17" s="406"/>
      <c r="AA17" s="406"/>
      <c r="AB17" s="407"/>
      <c r="AC17" s="22"/>
      <c r="AD17" s="4"/>
    </row>
    <row r="18" spans="1:30" ht="16.5" thickBot="1">
      <c r="A18" s="5"/>
      <c r="B18" s="408" t="str">
        <f>IF('KMT GP End Mill Recon Form'!E9="","",'KMT GP End Mill Recon Form'!E9)</f>
        <v/>
      </c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10"/>
      <c r="Q18" s="405" t="str">
        <f>'KMT GP End Mill Recon Form'!B28</f>
        <v>C.P. 76150 Mexico</v>
      </c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7"/>
      <c r="AC18" s="22"/>
      <c r="AD18" s="4"/>
    </row>
    <row r="19" spans="1:30">
      <c r="A19" s="5"/>
      <c r="B19" s="14" t="s">
        <v>341</v>
      </c>
      <c r="C19" s="7"/>
      <c r="D19" s="7"/>
      <c r="E19" s="7"/>
      <c r="F19" s="7"/>
      <c r="G19" s="375"/>
      <c r="H19" s="375"/>
      <c r="I19" s="375"/>
      <c r="J19" s="375"/>
      <c r="K19" s="376"/>
      <c r="L19" s="14" t="s">
        <v>342</v>
      </c>
      <c r="M19" s="7"/>
      <c r="N19" s="7"/>
      <c r="O19" s="7"/>
      <c r="P19" s="7"/>
      <c r="Q19" s="7"/>
      <c r="R19" s="7"/>
      <c r="S19" s="3"/>
      <c r="T19" s="15" t="s">
        <v>343</v>
      </c>
      <c r="U19" s="7"/>
      <c r="V19" s="7"/>
      <c r="W19" s="7"/>
      <c r="X19" s="7"/>
      <c r="Y19" s="7"/>
      <c r="Z19" s="7"/>
      <c r="AA19" s="7"/>
      <c r="AB19" s="3"/>
      <c r="AC19" s="392"/>
      <c r="AD19" s="393"/>
    </row>
    <row r="20" spans="1:30" ht="15.75" thickBot="1">
      <c r="A20" s="5"/>
      <c r="B20" s="369" t="str">
        <f>IF('KMT GP End Mill Recon Form'!B30="SELECT ONE","",'KMT GP End Mill Recon Form'!B30)</f>
        <v>SELECCIONE UNO</v>
      </c>
      <c r="C20" s="370"/>
      <c r="D20" s="370"/>
      <c r="E20" s="370"/>
      <c r="F20" s="370"/>
      <c r="G20" s="377"/>
      <c r="H20" s="377"/>
      <c r="I20" s="377"/>
      <c r="J20" s="377"/>
      <c r="K20" s="378"/>
      <c r="L20" s="9"/>
      <c r="M20" s="10"/>
      <c r="N20" s="10"/>
      <c r="O20" s="10"/>
      <c r="P20" s="10"/>
      <c r="Q20" s="10"/>
      <c r="R20" s="10"/>
      <c r="S20" s="6"/>
      <c r="T20" s="11" t="s">
        <v>344</v>
      </c>
      <c r="AB20" s="4"/>
      <c r="AC20" s="394"/>
      <c r="AD20" s="395"/>
    </row>
    <row r="21" spans="1:30">
      <c r="A21" s="5"/>
      <c r="B21" s="14" t="s">
        <v>345</v>
      </c>
      <c r="C21" s="7"/>
      <c r="D21" s="7"/>
      <c r="E21" s="7"/>
      <c r="F21" s="7"/>
      <c r="G21" s="7"/>
      <c r="H21" s="7"/>
      <c r="I21" s="7"/>
      <c r="J21" s="7"/>
      <c r="K21" s="7"/>
      <c r="S21" s="4"/>
      <c r="T21" s="15" t="s">
        <v>346</v>
      </c>
      <c r="U21" s="7"/>
      <c r="V21" s="7"/>
      <c r="W21" s="7"/>
      <c r="X21" s="7"/>
      <c r="Y21" s="7"/>
      <c r="Z21" s="7"/>
      <c r="AA21" s="7"/>
      <c r="AB21" s="3"/>
      <c r="AC21" s="394"/>
      <c r="AD21" s="395"/>
    </row>
    <row r="22" spans="1:30" ht="15.75" thickBot="1">
      <c r="A22" s="5"/>
      <c r="B22" s="5"/>
      <c r="D22" s="11" t="s">
        <v>347</v>
      </c>
      <c r="S22" s="4"/>
      <c r="T22" s="11" t="s">
        <v>348</v>
      </c>
      <c r="AB22" s="4"/>
      <c r="AC22" s="394"/>
      <c r="AD22" s="395"/>
    </row>
    <row r="23" spans="1:30">
      <c r="A23" s="5"/>
      <c r="B23" s="14" t="s">
        <v>349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3"/>
      <c r="T23" s="15" t="s">
        <v>350</v>
      </c>
      <c r="U23" s="7"/>
      <c r="V23" s="7"/>
      <c r="W23" s="7"/>
      <c r="X23" s="7"/>
      <c r="Y23" s="7"/>
      <c r="Z23" s="7"/>
      <c r="AA23" s="7"/>
      <c r="AB23" s="3"/>
      <c r="AC23" s="394"/>
      <c r="AD23" s="395"/>
    </row>
    <row r="24" spans="1:30">
      <c r="A24" s="5"/>
      <c r="B24" s="352" t="str">
        <f>IF('KMT GP End Mill Recon Form'!A40=0,"",'KMT GP End Mill Recon Form'!A40)</f>
        <v/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4"/>
      <c r="T24" s="11" t="s">
        <v>351</v>
      </c>
      <c r="AB24" s="4"/>
      <c r="AC24" s="396"/>
      <c r="AD24" s="397"/>
    </row>
    <row r="25" spans="1:30" ht="7.5" customHeight="1">
      <c r="A25" s="5"/>
      <c r="B25" s="379" t="s">
        <v>352</v>
      </c>
      <c r="C25" s="337"/>
      <c r="D25" s="335" t="s">
        <v>353</v>
      </c>
      <c r="E25" s="336"/>
      <c r="F25" s="336"/>
      <c r="G25" s="336"/>
      <c r="H25" s="336"/>
      <c r="I25" s="336"/>
      <c r="J25" s="337"/>
      <c r="K25" s="335" t="s">
        <v>354</v>
      </c>
      <c r="L25" s="336"/>
      <c r="M25" s="337"/>
      <c r="N25" s="335" t="s">
        <v>355</v>
      </c>
      <c r="O25" s="336"/>
      <c r="P25" s="337"/>
      <c r="Q25" s="341" t="s">
        <v>356</v>
      </c>
      <c r="R25" s="342"/>
      <c r="S25" s="341" t="s">
        <v>357</v>
      </c>
      <c r="T25" s="342"/>
      <c r="U25" s="335" t="s">
        <v>358</v>
      </c>
      <c r="V25" s="358"/>
      <c r="W25" s="358"/>
      <c r="X25" s="359"/>
      <c r="Y25" s="335" t="s">
        <v>355</v>
      </c>
      <c r="Z25" s="358"/>
      <c r="AA25" s="358"/>
      <c r="AB25" s="363"/>
      <c r="AC25" s="387" t="s">
        <v>359</v>
      </c>
      <c r="AD25" s="4"/>
    </row>
    <row r="26" spans="1:30" ht="36" customHeight="1">
      <c r="A26" s="5"/>
      <c r="B26" s="380"/>
      <c r="C26" s="340"/>
      <c r="D26" s="338"/>
      <c r="E26" s="339"/>
      <c r="F26" s="339"/>
      <c r="G26" s="339"/>
      <c r="H26" s="339"/>
      <c r="I26" s="339"/>
      <c r="J26" s="340"/>
      <c r="K26" s="338"/>
      <c r="L26" s="339"/>
      <c r="M26" s="340"/>
      <c r="N26" s="338"/>
      <c r="O26" s="339"/>
      <c r="P26" s="340"/>
      <c r="Q26" s="343"/>
      <c r="R26" s="344"/>
      <c r="S26" s="343"/>
      <c r="T26" s="344"/>
      <c r="U26" s="360"/>
      <c r="V26" s="361"/>
      <c r="W26" s="361"/>
      <c r="X26" s="362"/>
      <c r="Y26" s="360"/>
      <c r="Z26" s="361"/>
      <c r="AA26" s="361"/>
      <c r="AB26" s="364"/>
      <c r="AC26" s="388"/>
      <c r="AD26" s="4"/>
    </row>
    <row r="27" spans="1:30">
      <c r="A27" s="5"/>
      <c r="B27" s="389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1"/>
      <c r="U27" s="327" t="str">
        <f>'KMT GP End Mill Recon Form'!M41</f>
        <v xml:space="preserve"> (USD)</v>
      </c>
      <c r="V27" s="328"/>
      <c r="W27" s="328"/>
      <c r="X27" s="329"/>
      <c r="Y27" s="327" t="str">
        <f>U27</f>
        <v xml:space="preserve"> (USD)</v>
      </c>
      <c r="Z27" s="328"/>
      <c r="AA27" s="328"/>
      <c r="AB27" s="329"/>
      <c r="AC27" s="181" t="s">
        <v>360</v>
      </c>
      <c r="AD27" s="4"/>
    </row>
    <row r="28" spans="1:30" ht="25.15" customHeight="1">
      <c r="A28" s="5"/>
      <c r="B28" s="345">
        <v>10</v>
      </c>
      <c r="C28" s="346"/>
      <c r="D28" s="347" t="str">
        <f>IFERROR(VLOOKUP(B28,backend!B:D,3,FALSE),"")</f>
        <v/>
      </c>
      <c r="E28" s="347"/>
      <c r="F28" s="347"/>
      <c r="G28" s="347"/>
      <c r="H28" s="347"/>
      <c r="I28" s="347"/>
      <c r="J28" s="347"/>
      <c r="K28" s="346" t="str">
        <f>IFERROR(VLOOKUP($B28,backend!B:C,2,FALSE),"")</f>
        <v/>
      </c>
      <c r="L28" s="346"/>
      <c r="M28" s="346"/>
      <c r="N28" s="346" t="str">
        <f>IFERROR(VLOOKUP($B28,backend!$B:K,9,FALSE),"")</f>
        <v/>
      </c>
      <c r="O28" s="346"/>
      <c r="P28" s="346"/>
      <c r="Q28" s="346" t="str">
        <f t="shared" ref="Q28:Q67" si="0">IF(AND(N28&gt;0,N28&lt;5),"X","")</f>
        <v/>
      </c>
      <c r="R28" s="346"/>
      <c r="S28" s="346" t="str">
        <f>IF(AND(K28&lt;&gt;"",'KMT GP End Mill Recon Form'!$G$6="yes"),"X","")</f>
        <v/>
      </c>
      <c r="T28" s="346"/>
      <c r="U28" s="348" t="str">
        <f t="shared" ref="U28:U67" si="1">IFERROR(ROUND(Y28/N28,2),"")</f>
        <v/>
      </c>
      <c r="V28" s="348"/>
      <c r="W28" s="348"/>
      <c r="X28" s="348"/>
      <c r="Y28" s="348" t="str">
        <f>IFERROR(VLOOKUP($B28,backend!$B:$O,14,FALSE),"")</f>
        <v/>
      </c>
      <c r="Z28" s="348"/>
      <c r="AA28" s="348"/>
      <c r="AB28" s="348"/>
      <c r="AC28" s="182" t="str">
        <f>IF(N28&lt;&gt;"","X","")</f>
        <v/>
      </c>
      <c r="AD28" s="4"/>
    </row>
    <row r="29" spans="1:30" ht="25.15" customHeight="1">
      <c r="A29" s="5"/>
      <c r="B29" s="382">
        <f>B28+10</f>
        <v>20</v>
      </c>
      <c r="C29" s="383"/>
      <c r="D29" s="381" t="str">
        <f>IFERROR(VLOOKUP(B29,backend!B:D,3,FALSE),"")</f>
        <v/>
      </c>
      <c r="E29" s="381"/>
      <c r="F29" s="381"/>
      <c r="G29" s="381"/>
      <c r="H29" s="381"/>
      <c r="I29" s="381"/>
      <c r="J29" s="381"/>
      <c r="K29" s="383" t="str">
        <f>IFERROR(VLOOKUP($B29,backend!B:C,2,FALSE),"")</f>
        <v/>
      </c>
      <c r="L29" s="383"/>
      <c r="M29" s="383"/>
      <c r="N29" s="383" t="str">
        <f>IFERROR(VLOOKUP($B29,backend!$B:K,9,FALSE),"")</f>
        <v/>
      </c>
      <c r="O29" s="383"/>
      <c r="P29" s="383"/>
      <c r="Q29" s="383" t="str">
        <f t="shared" si="0"/>
        <v/>
      </c>
      <c r="R29" s="383"/>
      <c r="S29" s="383" t="str">
        <f>IF(AND(K29&lt;&gt;"",'KMT GP End Mill Recon Form'!$G$6="yes"),"X","")</f>
        <v/>
      </c>
      <c r="T29" s="383"/>
      <c r="U29" s="386" t="str">
        <f t="shared" si="1"/>
        <v/>
      </c>
      <c r="V29" s="386"/>
      <c r="W29" s="386"/>
      <c r="X29" s="386"/>
      <c r="Y29" s="386" t="str">
        <f>IFERROR(VLOOKUP($B29,backend!$B:$O,14,FALSE),"")</f>
        <v/>
      </c>
      <c r="Z29" s="386"/>
      <c r="AA29" s="386"/>
      <c r="AB29" s="386"/>
      <c r="AC29" s="183" t="str">
        <f t="shared" ref="AC29:AC66" si="2">IF(N29&lt;&gt;"","X","")</f>
        <v/>
      </c>
      <c r="AD29" s="4"/>
    </row>
    <row r="30" spans="1:30" ht="25.15" customHeight="1">
      <c r="A30" s="5"/>
      <c r="B30" s="382">
        <v>30</v>
      </c>
      <c r="C30" s="383"/>
      <c r="D30" s="381" t="str">
        <f>IFERROR(VLOOKUP(B30,backend!B:D,3,FALSE),"")</f>
        <v/>
      </c>
      <c r="E30" s="381"/>
      <c r="F30" s="381"/>
      <c r="G30" s="381"/>
      <c r="H30" s="381"/>
      <c r="I30" s="381"/>
      <c r="J30" s="381"/>
      <c r="K30" s="383" t="str">
        <f>IFERROR(VLOOKUP($B30,backend!B:C,2,FALSE),"")</f>
        <v/>
      </c>
      <c r="L30" s="383"/>
      <c r="M30" s="383"/>
      <c r="N30" s="383" t="str">
        <f>IFERROR(VLOOKUP($B30,backend!$B:K,9,FALSE),"")</f>
        <v/>
      </c>
      <c r="O30" s="383"/>
      <c r="P30" s="383"/>
      <c r="Q30" s="383" t="str">
        <f t="shared" si="0"/>
        <v/>
      </c>
      <c r="R30" s="383"/>
      <c r="S30" s="383" t="str">
        <f>IF(AND(K30&lt;&gt;"",'KMT GP End Mill Recon Form'!$G$6="yes"),"X","")</f>
        <v/>
      </c>
      <c r="T30" s="383"/>
      <c r="U30" s="386" t="str">
        <f t="shared" si="1"/>
        <v/>
      </c>
      <c r="V30" s="386"/>
      <c r="W30" s="386"/>
      <c r="X30" s="386"/>
      <c r="Y30" s="386" t="str">
        <f>IFERROR(VLOOKUP($B30,backend!$B:$O,14,FALSE),"")</f>
        <v/>
      </c>
      <c r="Z30" s="386"/>
      <c r="AA30" s="386"/>
      <c r="AB30" s="386"/>
      <c r="AC30" s="183" t="str">
        <f t="shared" si="2"/>
        <v/>
      </c>
      <c r="AD30" s="4"/>
    </row>
    <row r="31" spans="1:30" ht="25.15" customHeight="1">
      <c r="A31" s="5"/>
      <c r="B31" s="382">
        <v>40</v>
      </c>
      <c r="C31" s="383"/>
      <c r="D31" s="381" t="str">
        <f>IFERROR(VLOOKUP(B31,backend!B:D,3,FALSE),"")</f>
        <v/>
      </c>
      <c r="E31" s="381"/>
      <c r="F31" s="381"/>
      <c r="G31" s="381"/>
      <c r="H31" s="381"/>
      <c r="I31" s="381"/>
      <c r="J31" s="381"/>
      <c r="K31" s="383" t="str">
        <f>IFERROR(VLOOKUP($B31,backend!B:C,2,FALSE),"")</f>
        <v/>
      </c>
      <c r="L31" s="383"/>
      <c r="M31" s="383"/>
      <c r="N31" s="383" t="str">
        <f>IFERROR(VLOOKUP($B31,backend!$B:K,9,FALSE),"")</f>
        <v/>
      </c>
      <c r="O31" s="383"/>
      <c r="P31" s="383"/>
      <c r="Q31" s="383" t="str">
        <f t="shared" si="0"/>
        <v/>
      </c>
      <c r="R31" s="383"/>
      <c r="S31" s="383" t="str">
        <f>IF(AND(K31&lt;&gt;"",'KMT GP End Mill Recon Form'!$G$6="yes"),"X","")</f>
        <v/>
      </c>
      <c r="T31" s="383"/>
      <c r="U31" s="386" t="str">
        <f t="shared" si="1"/>
        <v/>
      </c>
      <c r="V31" s="386"/>
      <c r="W31" s="386"/>
      <c r="X31" s="386"/>
      <c r="Y31" s="386" t="str">
        <f>IFERROR(VLOOKUP($B31,backend!$B:$O,14,FALSE),"")</f>
        <v/>
      </c>
      <c r="Z31" s="386"/>
      <c r="AA31" s="386"/>
      <c r="AB31" s="386"/>
      <c r="AC31" s="183" t="str">
        <f t="shared" si="2"/>
        <v/>
      </c>
      <c r="AD31" s="4"/>
    </row>
    <row r="32" spans="1:30" ht="25.15" customHeight="1">
      <c r="A32" s="5"/>
      <c r="B32" s="382">
        <v>50</v>
      </c>
      <c r="C32" s="383"/>
      <c r="D32" s="381" t="str">
        <f>IFERROR(VLOOKUP(B32,backend!B:D,3,FALSE),"")</f>
        <v/>
      </c>
      <c r="E32" s="381"/>
      <c r="F32" s="381"/>
      <c r="G32" s="381"/>
      <c r="H32" s="381"/>
      <c r="I32" s="381"/>
      <c r="J32" s="381"/>
      <c r="K32" s="383" t="str">
        <f>IFERROR(VLOOKUP($B32,backend!B:C,2,FALSE),"")</f>
        <v/>
      </c>
      <c r="L32" s="383"/>
      <c r="M32" s="383"/>
      <c r="N32" s="383" t="str">
        <f>IFERROR(VLOOKUP($B32,backend!$B:K,9,FALSE),"")</f>
        <v/>
      </c>
      <c r="O32" s="383"/>
      <c r="P32" s="383"/>
      <c r="Q32" s="383" t="str">
        <f t="shared" si="0"/>
        <v/>
      </c>
      <c r="R32" s="383"/>
      <c r="S32" s="383" t="str">
        <f>IF(AND(K32&lt;&gt;"",'KMT GP End Mill Recon Form'!$G$6="yes"),"X","")</f>
        <v/>
      </c>
      <c r="T32" s="383"/>
      <c r="U32" s="386" t="str">
        <f t="shared" si="1"/>
        <v/>
      </c>
      <c r="V32" s="386"/>
      <c r="W32" s="386"/>
      <c r="X32" s="386"/>
      <c r="Y32" s="386" t="str">
        <f>IFERROR(VLOOKUP($B32,backend!$B:$O,14,FALSE),"")</f>
        <v/>
      </c>
      <c r="Z32" s="386"/>
      <c r="AA32" s="386"/>
      <c r="AB32" s="386"/>
      <c r="AC32" s="183" t="str">
        <f t="shared" si="2"/>
        <v/>
      </c>
      <c r="AD32" s="4"/>
    </row>
    <row r="33" spans="1:30" ht="25.15" customHeight="1">
      <c r="A33" s="5"/>
      <c r="B33" s="382">
        <v>60</v>
      </c>
      <c r="C33" s="383"/>
      <c r="D33" s="381" t="str">
        <f>IFERROR(VLOOKUP(B33,backend!B:D,3,FALSE),"")</f>
        <v/>
      </c>
      <c r="E33" s="381"/>
      <c r="F33" s="381"/>
      <c r="G33" s="381"/>
      <c r="H33" s="381"/>
      <c r="I33" s="381"/>
      <c r="J33" s="381"/>
      <c r="K33" s="383" t="str">
        <f>IFERROR(VLOOKUP($B33,backend!B:C,2,FALSE),"")</f>
        <v/>
      </c>
      <c r="L33" s="383"/>
      <c r="M33" s="383"/>
      <c r="N33" s="383" t="str">
        <f>IFERROR(VLOOKUP($B33,backend!$B:K,9,FALSE),"")</f>
        <v/>
      </c>
      <c r="O33" s="383"/>
      <c r="P33" s="383"/>
      <c r="Q33" s="383" t="str">
        <f t="shared" si="0"/>
        <v/>
      </c>
      <c r="R33" s="383"/>
      <c r="S33" s="383" t="str">
        <f>IF(AND(K33&lt;&gt;"",'KMT GP End Mill Recon Form'!$G$6="yes"),"X","")</f>
        <v/>
      </c>
      <c r="T33" s="383"/>
      <c r="U33" s="386" t="str">
        <f t="shared" si="1"/>
        <v/>
      </c>
      <c r="V33" s="386"/>
      <c r="W33" s="386"/>
      <c r="X33" s="386"/>
      <c r="Y33" s="386" t="str">
        <f>IFERROR(VLOOKUP($B33,backend!$B:$O,14,FALSE),"")</f>
        <v/>
      </c>
      <c r="Z33" s="386"/>
      <c r="AA33" s="386"/>
      <c r="AB33" s="386"/>
      <c r="AC33" s="183" t="str">
        <f t="shared" si="2"/>
        <v/>
      </c>
      <c r="AD33" s="4"/>
    </row>
    <row r="34" spans="1:30" ht="25.15" customHeight="1">
      <c r="A34" s="5"/>
      <c r="B34" s="382">
        <v>70</v>
      </c>
      <c r="C34" s="383"/>
      <c r="D34" s="381" t="str">
        <f>IFERROR(VLOOKUP(B34,backend!B:D,3,FALSE),"")</f>
        <v/>
      </c>
      <c r="E34" s="381"/>
      <c r="F34" s="381"/>
      <c r="G34" s="381"/>
      <c r="H34" s="381"/>
      <c r="I34" s="381"/>
      <c r="J34" s="381"/>
      <c r="K34" s="383" t="str">
        <f>IFERROR(VLOOKUP($B34,backend!B:C,2,FALSE),"")</f>
        <v/>
      </c>
      <c r="L34" s="383"/>
      <c r="M34" s="383"/>
      <c r="N34" s="383" t="str">
        <f>IFERROR(VLOOKUP($B34,backend!$B:K,9,FALSE),"")</f>
        <v/>
      </c>
      <c r="O34" s="383"/>
      <c r="P34" s="383"/>
      <c r="Q34" s="383" t="str">
        <f t="shared" si="0"/>
        <v/>
      </c>
      <c r="R34" s="383"/>
      <c r="S34" s="383" t="str">
        <f>IF(AND(K34&lt;&gt;"",'KMT GP End Mill Recon Form'!$G$6="yes"),"X","")</f>
        <v/>
      </c>
      <c r="T34" s="383"/>
      <c r="U34" s="386" t="str">
        <f t="shared" si="1"/>
        <v/>
      </c>
      <c r="V34" s="386"/>
      <c r="W34" s="386"/>
      <c r="X34" s="386"/>
      <c r="Y34" s="386" t="str">
        <f>IFERROR(VLOOKUP($B34,backend!$B:$O,14,FALSE),"")</f>
        <v/>
      </c>
      <c r="Z34" s="386"/>
      <c r="AA34" s="386"/>
      <c r="AB34" s="386"/>
      <c r="AC34" s="183" t="str">
        <f t="shared" si="2"/>
        <v/>
      </c>
      <c r="AD34" s="4"/>
    </row>
    <row r="35" spans="1:30" ht="25.15" customHeight="1">
      <c r="A35" s="5"/>
      <c r="B35" s="382">
        <v>80</v>
      </c>
      <c r="C35" s="383"/>
      <c r="D35" s="381" t="str">
        <f>IFERROR(VLOOKUP(B35,backend!B:D,3,FALSE),"")</f>
        <v/>
      </c>
      <c r="E35" s="381"/>
      <c r="F35" s="381"/>
      <c r="G35" s="381"/>
      <c r="H35" s="381"/>
      <c r="I35" s="381"/>
      <c r="J35" s="381"/>
      <c r="K35" s="383" t="str">
        <f>IFERROR(VLOOKUP($B35,backend!B:C,2,FALSE),"")</f>
        <v/>
      </c>
      <c r="L35" s="383"/>
      <c r="M35" s="383"/>
      <c r="N35" s="383" t="str">
        <f>IFERROR(VLOOKUP($B35,backend!$B:K,9,FALSE),"")</f>
        <v/>
      </c>
      <c r="O35" s="383"/>
      <c r="P35" s="383"/>
      <c r="Q35" s="383" t="str">
        <f t="shared" si="0"/>
        <v/>
      </c>
      <c r="R35" s="383"/>
      <c r="S35" s="383" t="str">
        <f>IF(AND(K35&lt;&gt;"",'KMT GP End Mill Recon Form'!$G$6="yes"),"X","")</f>
        <v/>
      </c>
      <c r="T35" s="383"/>
      <c r="U35" s="386" t="str">
        <f t="shared" si="1"/>
        <v/>
      </c>
      <c r="V35" s="386"/>
      <c r="W35" s="386"/>
      <c r="X35" s="386"/>
      <c r="Y35" s="386" t="str">
        <f>IFERROR(VLOOKUP($B35,backend!$B:$O,14,FALSE),"")</f>
        <v/>
      </c>
      <c r="Z35" s="386"/>
      <c r="AA35" s="386"/>
      <c r="AB35" s="386"/>
      <c r="AC35" s="183" t="str">
        <f t="shared" si="2"/>
        <v/>
      </c>
      <c r="AD35" s="4"/>
    </row>
    <row r="36" spans="1:30" ht="25.15" customHeight="1">
      <c r="A36" s="5"/>
      <c r="B36" s="382">
        <v>90</v>
      </c>
      <c r="C36" s="383"/>
      <c r="D36" s="381" t="str">
        <f>IFERROR(VLOOKUP(B36,backend!B:D,3,FALSE),"")</f>
        <v/>
      </c>
      <c r="E36" s="381"/>
      <c r="F36" s="381"/>
      <c r="G36" s="381"/>
      <c r="H36" s="381"/>
      <c r="I36" s="381"/>
      <c r="J36" s="381"/>
      <c r="K36" s="383" t="str">
        <f>IFERROR(VLOOKUP($B36,backend!B:C,2,FALSE),"")</f>
        <v/>
      </c>
      <c r="L36" s="383"/>
      <c r="M36" s="383"/>
      <c r="N36" s="383" t="str">
        <f>IFERROR(VLOOKUP($B36,backend!$B:K,9,FALSE),"")</f>
        <v/>
      </c>
      <c r="O36" s="383"/>
      <c r="P36" s="383"/>
      <c r="Q36" s="383" t="str">
        <f t="shared" si="0"/>
        <v/>
      </c>
      <c r="R36" s="383"/>
      <c r="S36" s="383" t="str">
        <f>IF(AND(K36&lt;&gt;"",'KMT GP End Mill Recon Form'!$G$6="yes"),"X","")</f>
        <v/>
      </c>
      <c r="T36" s="383"/>
      <c r="U36" s="386" t="str">
        <f t="shared" si="1"/>
        <v/>
      </c>
      <c r="V36" s="386"/>
      <c r="W36" s="386"/>
      <c r="X36" s="386"/>
      <c r="Y36" s="386" t="str">
        <f>IFERROR(VLOOKUP($B36,backend!$B:$O,14,FALSE),"")</f>
        <v/>
      </c>
      <c r="Z36" s="386"/>
      <c r="AA36" s="386"/>
      <c r="AB36" s="386"/>
      <c r="AC36" s="183" t="str">
        <f t="shared" si="2"/>
        <v/>
      </c>
      <c r="AD36" s="4"/>
    </row>
    <row r="37" spans="1:30" ht="25.15" customHeight="1">
      <c r="A37" s="5"/>
      <c r="B37" s="382">
        <v>100</v>
      </c>
      <c r="C37" s="383"/>
      <c r="D37" s="381" t="str">
        <f>IFERROR(VLOOKUP(B37,backend!B:D,3,FALSE),"")</f>
        <v/>
      </c>
      <c r="E37" s="381"/>
      <c r="F37" s="381"/>
      <c r="G37" s="381"/>
      <c r="H37" s="381"/>
      <c r="I37" s="381"/>
      <c r="J37" s="381"/>
      <c r="K37" s="383" t="str">
        <f>IFERROR(VLOOKUP($B37,backend!B:C,2,FALSE),"")</f>
        <v/>
      </c>
      <c r="L37" s="383"/>
      <c r="M37" s="383"/>
      <c r="N37" s="383" t="str">
        <f>IFERROR(VLOOKUP($B37,backend!$B:K,9,FALSE),"")</f>
        <v/>
      </c>
      <c r="O37" s="383"/>
      <c r="P37" s="383"/>
      <c r="Q37" s="383" t="str">
        <f t="shared" si="0"/>
        <v/>
      </c>
      <c r="R37" s="383"/>
      <c r="S37" s="383" t="str">
        <f>IF(AND(K37&lt;&gt;"",'KMT GP End Mill Recon Form'!$G$6="yes"),"X","")</f>
        <v/>
      </c>
      <c r="T37" s="383"/>
      <c r="U37" s="386" t="str">
        <f t="shared" si="1"/>
        <v/>
      </c>
      <c r="V37" s="386"/>
      <c r="W37" s="386"/>
      <c r="X37" s="386"/>
      <c r="Y37" s="386" t="str">
        <f>IFERROR(VLOOKUP($B37,backend!$B:$O,14,FALSE),"")</f>
        <v/>
      </c>
      <c r="Z37" s="386"/>
      <c r="AA37" s="386"/>
      <c r="AB37" s="386"/>
      <c r="AC37" s="183" t="str">
        <f t="shared" si="2"/>
        <v/>
      </c>
      <c r="AD37" s="4"/>
    </row>
    <row r="38" spans="1:30" ht="25.15" customHeight="1">
      <c r="A38" s="5"/>
      <c r="B38" s="382">
        <v>110</v>
      </c>
      <c r="C38" s="383"/>
      <c r="D38" s="381" t="str">
        <f>IFERROR(VLOOKUP(B38,backend!B:D,3,FALSE),"")</f>
        <v/>
      </c>
      <c r="E38" s="381"/>
      <c r="F38" s="381"/>
      <c r="G38" s="381"/>
      <c r="H38" s="381"/>
      <c r="I38" s="381"/>
      <c r="J38" s="381"/>
      <c r="K38" s="383" t="str">
        <f>IFERROR(VLOOKUP($B38,backend!B:C,2,FALSE),"")</f>
        <v/>
      </c>
      <c r="L38" s="383"/>
      <c r="M38" s="383"/>
      <c r="N38" s="383" t="str">
        <f>IFERROR(VLOOKUP($B38,backend!$B:K,9,FALSE),"")</f>
        <v/>
      </c>
      <c r="O38" s="383"/>
      <c r="P38" s="383"/>
      <c r="Q38" s="383" t="str">
        <f t="shared" si="0"/>
        <v/>
      </c>
      <c r="R38" s="383"/>
      <c r="S38" s="383" t="str">
        <f>IF(AND(K38&lt;&gt;"",'KMT GP End Mill Recon Form'!$G$6="yes"),"X","")</f>
        <v/>
      </c>
      <c r="T38" s="383"/>
      <c r="U38" s="386" t="str">
        <f t="shared" si="1"/>
        <v/>
      </c>
      <c r="V38" s="386"/>
      <c r="W38" s="386"/>
      <c r="X38" s="386"/>
      <c r="Y38" s="386" t="str">
        <f>IFERROR(VLOOKUP($B38,backend!$B:$O,14,FALSE),"")</f>
        <v/>
      </c>
      <c r="Z38" s="386"/>
      <c r="AA38" s="386"/>
      <c r="AB38" s="386"/>
      <c r="AC38" s="183" t="str">
        <f t="shared" si="2"/>
        <v/>
      </c>
      <c r="AD38" s="4"/>
    </row>
    <row r="39" spans="1:30" ht="25.15" customHeight="1">
      <c r="A39" s="5"/>
      <c r="B39" s="382">
        <v>120</v>
      </c>
      <c r="C39" s="383"/>
      <c r="D39" s="381" t="str">
        <f>IFERROR(VLOOKUP(B39,backend!B:D,3,FALSE),"")</f>
        <v/>
      </c>
      <c r="E39" s="381"/>
      <c r="F39" s="381"/>
      <c r="G39" s="381"/>
      <c r="H39" s="381"/>
      <c r="I39" s="381"/>
      <c r="J39" s="381"/>
      <c r="K39" s="383" t="str">
        <f>IFERROR(VLOOKUP($B39,backend!B:C,2,FALSE),"")</f>
        <v/>
      </c>
      <c r="L39" s="383"/>
      <c r="M39" s="383"/>
      <c r="N39" s="383" t="str">
        <f>IFERROR(VLOOKUP($B39,backend!$B:K,9,FALSE),"")</f>
        <v/>
      </c>
      <c r="O39" s="383"/>
      <c r="P39" s="383"/>
      <c r="Q39" s="383" t="str">
        <f t="shared" si="0"/>
        <v/>
      </c>
      <c r="R39" s="383"/>
      <c r="S39" s="383" t="str">
        <f>IF(AND(K39&lt;&gt;"",'KMT GP End Mill Recon Form'!$G$6="yes"),"X","")</f>
        <v/>
      </c>
      <c r="T39" s="383"/>
      <c r="U39" s="386" t="str">
        <f t="shared" si="1"/>
        <v/>
      </c>
      <c r="V39" s="386"/>
      <c r="W39" s="386"/>
      <c r="X39" s="386"/>
      <c r="Y39" s="386" t="str">
        <f>IFERROR(VLOOKUP($B39,backend!$B:$O,14,FALSE),"")</f>
        <v/>
      </c>
      <c r="Z39" s="386"/>
      <c r="AA39" s="386"/>
      <c r="AB39" s="386"/>
      <c r="AC39" s="183" t="str">
        <f t="shared" si="2"/>
        <v/>
      </c>
      <c r="AD39" s="4"/>
    </row>
    <row r="40" spans="1:30" ht="25.15" customHeight="1">
      <c r="A40" s="5"/>
      <c r="B40" s="382">
        <v>130</v>
      </c>
      <c r="C40" s="383"/>
      <c r="D40" s="381" t="str">
        <f>IFERROR(VLOOKUP(B40,backend!B:D,3,FALSE),"")</f>
        <v/>
      </c>
      <c r="E40" s="381"/>
      <c r="F40" s="381"/>
      <c r="G40" s="381"/>
      <c r="H40" s="381"/>
      <c r="I40" s="381"/>
      <c r="J40" s="381"/>
      <c r="K40" s="383" t="str">
        <f>IFERROR(VLOOKUP($B40,backend!B:C,2,FALSE),"")</f>
        <v/>
      </c>
      <c r="L40" s="383"/>
      <c r="M40" s="383"/>
      <c r="N40" s="383" t="str">
        <f>IFERROR(VLOOKUP($B40,backend!$B:K,9,FALSE),"")</f>
        <v/>
      </c>
      <c r="O40" s="383"/>
      <c r="P40" s="383"/>
      <c r="Q40" s="383" t="str">
        <f t="shared" si="0"/>
        <v/>
      </c>
      <c r="R40" s="383"/>
      <c r="S40" s="383" t="str">
        <f>IF(AND(K40&lt;&gt;"",'KMT GP End Mill Recon Form'!$G$6="yes"),"X","")</f>
        <v/>
      </c>
      <c r="T40" s="383"/>
      <c r="U40" s="386" t="str">
        <f t="shared" si="1"/>
        <v/>
      </c>
      <c r="V40" s="386"/>
      <c r="W40" s="386"/>
      <c r="X40" s="386"/>
      <c r="Y40" s="386" t="str">
        <f>IFERROR(VLOOKUP($B40,backend!$B:$O,14,FALSE),"")</f>
        <v/>
      </c>
      <c r="Z40" s="386"/>
      <c r="AA40" s="386"/>
      <c r="AB40" s="386"/>
      <c r="AC40" s="183" t="str">
        <f t="shared" si="2"/>
        <v/>
      </c>
      <c r="AD40" s="4"/>
    </row>
    <row r="41" spans="1:30" ht="25.15" customHeight="1">
      <c r="A41" s="5"/>
      <c r="B41" s="382">
        <v>140</v>
      </c>
      <c r="C41" s="383"/>
      <c r="D41" s="381" t="str">
        <f>IFERROR(VLOOKUP(B41,backend!B:D,3,FALSE),"")</f>
        <v/>
      </c>
      <c r="E41" s="381"/>
      <c r="F41" s="381"/>
      <c r="G41" s="381"/>
      <c r="H41" s="381"/>
      <c r="I41" s="381"/>
      <c r="J41" s="381"/>
      <c r="K41" s="383" t="str">
        <f>IFERROR(VLOOKUP($B41,backend!B:C,2,FALSE),"")</f>
        <v/>
      </c>
      <c r="L41" s="383"/>
      <c r="M41" s="383"/>
      <c r="N41" s="383" t="str">
        <f>IFERROR(VLOOKUP($B41,backend!$B:K,9,FALSE),"")</f>
        <v/>
      </c>
      <c r="O41" s="383"/>
      <c r="P41" s="383"/>
      <c r="Q41" s="383" t="str">
        <f t="shared" si="0"/>
        <v/>
      </c>
      <c r="R41" s="383"/>
      <c r="S41" s="383" t="str">
        <f>IF(AND(K41&lt;&gt;"",'KMT GP End Mill Recon Form'!$G$6="yes"),"X","")</f>
        <v/>
      </c>
      <c r="T41" s="383"/>
      <c r="U41" s="386" t="str">
        <f t="shared" si="1"/>
        <v/>
      </c>
      <c r="V41" s="386"/>
      <c r="W41" s="386"/>
      <c r="X41" s="386"/>
      <c r="Y41" s="386" t="str">
        <f>IFERROR(VLOOKUP($B41,backend!$B:$O,14,FALSE),"")</f>
        <v/>
      </c>
      <c r="Z41" s="386"/>
      <c r="AA41" s="386"/>
      <c r="AB41" s="386"/>
      <c r="AC41" s="183" t="str">
        <f t="shared" si="2"/>
        <v/>
      </c>
      <c r="AD41" s="4"/>
    </row>
    <row r="42" spans="1:30" ht="25.15" customHeight="1">
      <c r="A42" s="5"/>
      <c r="B42" s="382">
        <v>150</v>
      </c>
      <c r="C42" s="383"/>
      <c r="D42" s="381" t="str">
        <f>IFERROR(VLOOKUP(B42,backend!B:D,3,FALSE),"")</f>
        <v/>
      </c>
      <c r="E42" s="381"/>
      <c r="F42" s="381"/>
      <c r="G42" s="381"/>
      <c r="H42" s="381"/>
      <c r="I42" s="381"/>
      <c r="J42" s="381"/>
      <c r="K42" s="383" t="str">
        <f>IFERROR(VLOOKUP($B42,backend!B:C,2,FALSE),"")</f>
        <v/>
      </c>
      <c r="L42" s="383"/>
      <c r="M42" s="383"/>
      <c r="N42" s="383" t="str">
        <f>IFERROR(VLOOKUP($B42,backend!$B:K,9,FALSE),"")</f>
        <v/>
      </c>
      <c r="O42" s="383"/>
      <c r="P42" s="383"/>
      <c r="Q42" s="383" t="str">
        <f t="shared" si="0"/>
        <v/>
      </c>
      <c r="R42" s="383"/>
      <c r="S42" s="383" t="str">
        <f>IF(AND(K42&lt;&gt;"",'KMT GP End Mill Recon Form'!$G$6="yes"),"X","")</f>
        <v/>
      </c>
      <c r="T42" s="383"/>
      <c r="U42" s="386" t="str">
        <f t="shared" si="1"/>
        <v/>
      </c>
      <c r="V42" s="386"/>
      <c r="W42" s="386"/>
      <c r="X42" s="386"/>
      <c r="Y42" s="386" t="str">
        <f>IFERROR(VLOOKUP($B42,backend!$B:$O,14,FALSE),"")</f>
        <v/>
      </c>
      <c r="Z42" s="386"/>
      <c r="AA42" s="386"/>
      <c r="AB42" s="386"/>
      <c r="AC42" s="183" t="str">
        <f t="shared" si="2"/>
        <v/>
      </c>
      <c r="AD42" s="4"/>
    </row>
    <row r="43" spans="1:30" ht="25.15" customHeight="1">
      <c r="A43" s="5"/>
      <c r="B43" s="382">
        <v>160</v>
      </c>
      <c r="C43" s="383"/>
      <c r="D43" s="381" t="str">
        <f>IFERROR(VLOOKUP(B43,backend!B:D,3,FALSE),"")</f>
        <v/>
      </c>
      <c r="E43" s="381"/>
      <c r="F43" s="381"/>
      <c r="G43" s="381"/>
      <c r="H43" s="381"/>
      <c r="I43" s="381"/>
      <c r="J43" s="381"/>
      <c r="K43" s="383" t="str">
        <f>IFERROR(VLOOKUP($B43,backend!B:C,2,FALSE),"")</f>
        <v/>
      </c>
      <c r="L43" s="383"/>
      <c r="M43" s="383"/>
      <c r="N43" s="383" t="str">
        <f>IFERROR(VLOOKUP($B43,backend!$B:K,9,FALSE),"")</f>
        <v/>
      </c>
      <c r="O43" s="383"/>
      <c r="P43" s="383"/>
      <c r="Q43" s="383" t="str">
        <f t="shared" si="0"/>
        <v/>
      </c>
      <c r="R43" s="383"/>
      <c r="S43" s="383" t="str">
        <f>IF(AND(K43&lt;&gt;"",'KMT GP End Mill Recon Form'!$G$6="yes"),"X","")</f>
        <v/>
      </c>
      <c r="T43" s="383"/>
      <c r="U43" s="386" t="str">
        <f t="shared" si="1"/>
        <v/>
      </c>
      <c r="V43" s="386"/>
      <c r="W43" s="386"/>
      <c r="X43" s="386"/>
      <c r="Y43" s="386" t="str">
        <f>IFERROR(VLOOKUP($B43,backend!$B:$O,14,FALSE),"")</f>
        <v/>
      </c>
      <c r="Z43" s="386"/>
      <c r="AA43" s="386"/>
      <c r="AB43" s="386"/>
      <c r="AC43" s="183" t="str">
        <f t="shared" si="2"/>
        <v/>
      </c>
      <c r="AD43" s="4"/>
    </row>
    <row r="44" spans="1:30" ht="25.15" customHeight="1">
      <c r="A44" s="5"/>
      <c r="B44" s="382">
        <v>170</v>
      </c>
      <c r="C44" s="383"/>
      <c r="D44" s="381" t="str">
        <f>IFERROR(VLOOKUP(B44,backend!B:D,3,FALSE),"")</f>
        <v/>
      </c>
      <c r="E44" s="381"/>
      <c r="F44" s="381"/>
      <c r="G44" s="381"/>
      <c r="H44" s="381"/>
      <c r="I44" s="381"/>
      <c r="J44" s="381"/>
      <c r="K44" s="383" t="str">
        <f>IFERROR(VLOOKUP($B44,backend!B:C,2,FALSE),"")</f>
        <v/>
      </c>
      <c r="L44" s="383"/>
      <c r="M44" s="383"/>
      <c r="N44" s="383" t="str">
        <f>IFERROR(VLOOKUP($B44,backend!$B:K,9,FALSE),"")</f>
        <v/>
      </c>
      <c r="O44" s="383"/>
      <c r="P44" s="383"/>
      <c r="Q44" s="383" t="str">
        <f t="shared" si="0"/>
        <v/>
      </c>
      <c r="R44" s="383"/>
      <c r="S44" s="383" t="str">
        <f>IF(AND(K44&lt;&gt;"",'KMT GP End Mill Recon Form'!$G$6="yes"),"X","")</f>
        <v/>
      </c>
      <c r="T44" s="383"/>
      <c r="U44" s="386" t="str">
        <f t="shared" si="1"/>
        <v/>
      </c>
      <c r="V44" s="386"/>
      <c r="W44" s="386"/>
      <c r="X44" s="386"/>
      <c r="Y44" s="386" t="str">
        <f>IFERROR(VLOOKUP($B44,backend!$B:$O,14,FALSE),"")</f>
        <v/>
      </c>
      <c r="Z44" s="386"/>
      <c r="AA44" s="386"/>
      <c r="AB44" s="386"/>
      <c r="AC44" s="183" t="str">
        <f t="shared" si="2"/>
        <v/>
      </c>
      <c r="AD44" s="4"/>
    </row>
    <row r="45" spans="1:30" ht="25.15" customHeight="1">
      <c r="A45" s="5"/>
      <c r="B45" s="382">
        <v>180</v>
      </c>
      <c r="C45" s="383"/>
      <c r="D45" s="381" t="str">
        <f>IFERROR(VLOOKUP(B45,backend!B:D,3,FALSE),"")</f>
        <v/>
      </c>
      <c r="E45" s="381"/>
      <c r="F45" s="381"/>
      <c r="G45" s="381"/>
      <c r="H45" s="381"/>
      <c r="I45" s="381"/>
      <c r="J45" s="381"/>
      <c r="K45" s="383" t="str">
        <f>IFERROR(VLOOKUP($B45,backend!B:C,2,FALSE),"")</f>
        <v/>
      </c>
      <c r="L45" s="383"/>
      <c r="M45" s="383"/>
      <c r="N45" s="383" t="str">
        <f>IFERROR(VLOOKUP($B45,backend!$B:K,9,FALSE),"")</f>
        <v/>
      </c>
      <c r="O45" s="383"/>
      <c r="P45" s="383"/>
      <c r="Q45" s="383" t="str">
        <f t="shared" si="0"/>
        <v/>
      </c>
      <c r="R45" s="383"/>
      <c r="S45" s="383" t="str">
        <f>IF(AND(K45&lt;&gt;"",'KMT GP End Mill Recon Form'!$G$6="yes"),"X","")</f>
        <v/>
      </c>
      <c r="T45" s="383"/>
      <c r="U45" s="386" t="str">
        <f t="shared" si="1"/>
        <v/>
      </c>
      <c r="V45" s="386"/>
      <c r="W45" s="386"/>
      <c r="X45" s="386"/>
      <c r="Y45" s="386" t="str">
        <f>IFERROR(VLOOKUP($B45,backend!$B:$O,14,FALSE),"")</f>
        <v/>
      </c>
      <c r="Z45" s="386"/>
      <c r="AA45" s="386"/>
      <c r="AB45" s="386"/>
      <c r="AC45" s="183" t="str">
        <f t="shared" si="2"/>
        <v/>
      </c>
      <c r="AD45" s="4"/>
    </row>
    <row r="46" spans="1:30" ht="25.15" customHeight="1">
      <c r="A46" s="5"/>
      <c r="B46" s="382">
        <v>190</v>
      </c>
      <c r="C46" s="383"/>
      <c r="D46" s="381" t="str">
        <f>IFERROR(VLOOKUP(B46,backend!B:D,3,FALSE),"")</f>
        <v/>
      </c>
      <c r="E46" s="381"/>
      <c r="F46" s="381"/>
      <c r="G46" s="381"/>
      <c r="H46" s="381"/>
      <c r="I46" s="381"/>
      <c r="J46" s="381"/>
      <c r="K46" s="383" t="str">
        <f>IFERROR(VLOOKUP($B46,backend!B:C,2,FALSE),"")</f>
        <v/>
      </c>
      <c r="L46" s="383"/>
      <c r="M46" s="383"/>
      <c r="N46" s="383" t="str">
        <f>IFERROR(VLOOKUP($B46,backend!$B:K,9,FALSE),"")</f>
        <v/>
      </c>
      <c r="O46" s="383"/>
      <c r="P46" s="383"/>
      <c r="Q46" s="383" t="str">
        <f t="shared" si="0"/>
        <v/>
      </c>
      <c r="R46" s="383"/>
      <c r="S46" s="383" t="str">
        <f>IF(AND(K46&lt;&gt;"",'KMT GP End Mill Recon Form'!$G$6="yes"),"X","")</f>
        <v/>
      </c>
      <c r="T46" s="383"/>
      <c r="U46" s="386" t="str">
        <f t="shared" si="1"/>
        <v/>
      </c>
      <c r="V46" s="386"/>
      <c r="W46" s="386"/>
      <c r="X46" s="386"/>
      <c r="Y46" s="386" t="str">
        <f>IFERROR(VLOOKUP($B46,backend!$B:$O,14,FALSE),"")</f>
        <v/>
      </c>
      <c r="Z46" s="386"/>
      <c r="AA46" s="386"/>
      <c r="AB46" s="386"/>
      <c r="AC46" s="183" t="str">
        <f t="shared" si="2"/>
        <v/>
      </c>
      <c r="AD46" s="4"/>
    </row>
    <row r="47" spans="1:30" ht="25.15" customHeight="1">
      <c r="A47" s="5"/>
      <c r="B47" s="382">
        <v>200</v>
      </c>
      <c r="C47" s="383"/>
      <c r="D47" s="381" t="str">
        <f>IFERROR(VLOOKUP(B47,backend!B:D,3,FALSE),"")</f>
        <v/>
      </c>
      <c r="E47" s="381"/>
      <c r="F47" s="381"/>
      <c r="G47" s="381"/>
      <c r="H47" s="381"/>
      <c r="I47" s="381"/>
      <c r="J47" s="381"/>
      <c r="K47" s="383" t="str">
        <f>IFERROR(VLOOKUP($B47,backend!B:C,2,FALSE),"")</f>
        <v/>
      </c>
      <c r="L47" s="383"/>
      <c r="M47" s="383"/>
      <c r="N47" s="383" t="str">
        <f>IFERROR(VLOOKUP($B47,backend!$B:K,9,FALSE),"")</f>
        <v/>
      </c>
      <c r="O47" s="383"/>
      <c r="P47" s="383"/>
      <c r="Q47" s="383" t="str">
        <f t="shared" si="0"/>
        <v/>
      </c>
      <c r="R47" s="383"/>
      <c r="S47" s="383" t="str">
        <f>IF(AND(K47&lt;&gt;"",'KMT GP End Mill Recon Form'!$G$6="yes"),"X","")</f>
        <v/>
      </c>
      <c r="T47" s="383"/>
      <c r="U47" s="386" t="str">
        <f t="shared" si="1"/>
        <v/>
      </c>
      <c r="V47" s="386"/>
      <c r="W47" s="386"/>
      <c r="X47" s="386"/>
      <c r="Y47" s="386" t="str">
        <f>IFERROR(VLOOKUP($B47,backend!$B:$O,14,FALSE),"")</f>
        <v/>
      </c>
      <c r="Z47" s="386"/>
      <c r="AA47" s="386"/>
      <c r="AB47" s="386"/>
      <c r="AC47" s="183" t="str">
        <f t="shared" si="2"/>
        <v/>
      </c>
      <c r="AD47" s="4"/>
    </row>
    <row r="48" spans="1:30" ht="25.15" customHeight="1">
      <c r="A48" s="5"/>
      <c r="B48" s="382">
        <v>210</v>
      </c>
      <c r="C48" s="383"/>
      <c r="D48" s="381" t="str">
        <f>IFERROR(VLOOKUP(B48,backend!B:D,3,FALSE),"")</f>
        <v/>
      </c>
      <c r="E48" s="381"/>
      <c r="F48" s="381"/>
      <c r="G48" s="381"/>
      <c r="H48" s="381"/>
      <c r="I48" s="381"/>
      <c r="J48" s="381"/>
      <c r="K48" s="383" t="str">
        <f>IFERROR(VLOOKUP($B48,backend!B:C,2,FALSE),"")</f>
        <v/>
      </c>
      <c r="L48" s="383"/>
      <c r="M48" s="383"/>
      <c r="N48" s="383" t="str">
        <f>IFERROR(VLOOKUP($B48,backend!$B:K,9,FALSE),"")</f>
        <v/>
      </c>
      <c r="O48" s="383"/>
      <c r="P48" s="383"/>
      <c r="Q48" s="383" t="str">
        <f t="shared" si="0"/>
        <v/>
      </c>
      <c r="R48" s="383"/>
      <c r="S48" s="383" t="str">
        <f>IF(AND(K48&lt;&gt;"",'KMT GP End Mill Recon Form'!$G$6="yes"),"X","")</f>
        <v/>
      </c>
      <c r="T48" s="383"/>
      <c r="U48" s="386" t="str">
        <f t="shared" si="1"/>
        <v/>
      </c>
      <c r="V48" s="386"/>
      <c r="W48" s="386"/>
      <c r="X48" s="386"/>
      <c r="Y48" s="386" t="str">
        <f>IFERROR(VLOOKUP($B48,backend!$B:$O,14,FALSE),"")</f>
        <v/>
      </c>
      <c r="Z48" s="386"/>
      <c r="AA48" s="386"/>
      <c r="AB48" s="386"/>
      <c r="AC48" s="183" t="str">
        <f t="shared" si="2"/>
        <v/>
      </c>
      <c r="AD48" s="4"/>
    </row>
    <row r="49" spans="1:30" ht="25.15" customHeight="1">
      <c r="A49" s="5"/>
      <c r="B49" s="382">
        <v>220</v>
      </c>
      <c r="C49" s="383"/>
      <c r="D49" s="381" t="str">
        <f>IFERROR(VLOOKUP(B49,backend!B:D,3,FALSE),"")</f>
        <v/>
      </c>
      <c r="E49" s="381"/>
      <c r="F49" s="381"/>
      <c r="G49" s="381"/>
      <c r="H49" s="381"/>
      <c r="I49" s="381"/>
      <c r="J49" s="381"/>
      <c r="K49" s="383" t="str">
        <f>IFERROR(VLOOKUP($B49,backend!B:C,2,FALSE),"")</f>
        <v/>
      </c>
      <c r="L49" s="383"/>
      <c r="M49" s="383"/>
      <c r="N49" s="383" t="str">
        <f>IFERROR(VLOOKUP($B49,backend!$B:K,9,FALSE),"")</f>
        <v/>
      </c>
      <c r="O49" s="383"/>
      <c r="P49" s="383"/>
      <c r="Q49" s="383" t="str">
        <f t="shared" si="0"/>
        <v/>
      </c>
      <c r="R49" s="383"/>
      <c r="S49" s="383" t="str">
        <f>IF(AND(K49&lt;&gt;"",'KMT GP End Mill Recon Form'!$G$6="yes"),"X","")</f>
        <v/>
      </c>
      <c r="T49" s="383"/>
      <c r="U49" s="386" t="str">
        <f t="shared" si="1"/>
        <v/>
      </c>
      <c r="V49" s="386"/>
      <c r="W49" s="386"/>
      <c r="X49" s="386"/>
      <c r="Y49" s="386" t="str">
        <f>IFERROR(VLOOKUP($B49,backend!$B:$O,14,FALSE),"")</f>
        <v/>
      </c>
      <c r="Z49" s="386"/>
      <c r="AA49" s="386"/>
      <c r="AB49" s="386"/>
      <c r="AC49" s="183" t="str">
        <f t="shared" si="2"/>
        <v/>
      </c>
      <c r="AD49" s="4"/>
    </row>
    <row r="50" spans="1:30" ht="25.15" customHeight="1">
      <c r="A50" s="5"/>
      <c r="B50" s="382">
        <v>230</v>
      </c>
      <c r="C50" s="383"/>
      <c r="D50" s="381" t="str">
        <f>IFERROR(VLOOKUP(B50,backend!B:D,3,FALSE),"")</f>
        <v/>
      </c>
      <c r="E50" s="381"/>
      <c r="F50" s="381"/>
      <c r="G50" s="381"/>
      <c r="H50" s="381"/>
      <c r="I50" s="381"/>
      <c r="J50" s="381"/>
      <c r="K50" s="383" t="str">
        <f>IFERROR(VLOOKUP($B50,backend!B:C,2,FALSE),"")</f>
        <v/>
      </c>
      <c r="L50" s="383"/>
      <c r="M50" s="383"/>
      <c r="N50" s="383" t="str">
        <f>IFERROR(VLOOKUP($B50,backend!$B:K,9,FALSE),"")</f>
        <v/>
      </c>
      <c r="O50" s="383"/>
      <c r="P50" s="383"/>
      <c r="Q50" s="383" t="str">
        <f t="shared" si="0"/>
        <v/>
      </c>
      <c r="R50" s="383"/>
      <c r="S50" s="383" t="str">
        <f>IF(AND(K50&lt;&gt;"",'KMT GP End Mill Recon Form'!$G$6="yes"),"X","")</f>
        <v/>
      </c>
      <c r="T50" s="383"/>
      <c r="U50" s="386" t="str">
        <f t="shared" si="1"/>
        <v/>
      </c>
      <c r="V50" s="386"/>
      <c r="W50" s="386"/>
      <c r="X50" s="386"/>
      <c r="Y50" s="386" t="str">
        <f>IFERROR(VLOOKUP($B50,backend!$B:$O,14,FALSE),"")</f>
        <v/>
      </c>
      <c r="Z50" s="386"/>
      <c r="AA50" s="386"/>
      <c r="AB50" s="386"/>
      <c r="AC50" s="183" t="str">
        <f t="shared" si="2"/>
        <v/>
      </c>
      <c r="AD50" s="4"/>
    </row>
    <row r="51" spans="1:30" ht="25.15" customHeight="1">
      <c r="A51" s="5"/>
      <c r="B51" s="382">
        <v>240</v>
      </c>
      <c r="C51" s="383"/>
      <c r="D51" s="381" t="str">
        <f>IFERROR(VLOOKUP(B51,backend!B:D,3,FALSE),"")</f>
        <v/>
      </c>
      <c r="E51" s="381"/>
      <c r="F51" s="381"/>
      <c r="G51" s="381"/>
      <c r="H51" s="381"/>
      <c r="I51" s="381"/>
      <c r="J51" s="381"/>
      <c r="K51" s="383" t="str">
        <f>IFERROR(VLOOKUP($B51,backend!B:C,2,FALSE),"")</f>
        <v/>
      </c>
      <c r="L51" s="383"/>
      <c r="M51" s="383"/>
      <c r="N51" s="383" t="str">
        <f>IFERROR(VLOOKUP($B51,backend!$B:K,9,FALSE),"")</f>
        <v/>
      </c>
      <c r="O51" s="383"/>
      <c r="P51" s="383"/>
      <c r="Q51" s="383" t="str">
        <f t="shared" si="0"/>
        <v/>
      </c>
      <c r="R51" s="383"/>
      <c r="S51" s="383" t="str">
        <f>IF(AND(K51&lt;&gt;"",'KMT GP End Mill Recon Form'!$G$6="yes"),"X","")</f>
        <v/>
      </c>
      <c r="T51" s="383"/>
      <c r="U51" s="386" t="str">
        <f t="shared" si="1"/>
        <v/>
      </c>
      <c r="V51" s="386"/>
      <c r="W51" s="386"/>
      <c r="X51" s="386"/>
      <c r="Y51" s="386" t="str">
        <f>IFERROR(VLOOKUP($B51,backend!$B:$O,14,FALSE),"")</f>
        <v/>
      </c>
      <c r="Z51" s="386"/>
      <c r="AA51" s="386"/>
      <c r="AB51" s="386"/>
      <c r="AC51" s="183" t="str">
        <f t="shared" si="2"/>
        <v/>
      </c>
      <c r="AD51" s="4"/>
    </row>
    <row r="52" spans="1:30" ht="25.15" customHeight="1">
      <c r="A52" s="5"/>
      <c r="B52" s="382">
        <v>250</v>
      </c>
      <c r="C52" s="383"/>
      <c r="D52" s="381" t="str">
        <f>IFERROR(VLOOKUP(B52,backend!B:D,3,FALSE),"")</f>
        <v/>
      </c>
      <c r="E52" s="381"/>
      <c r="F52" s="381"/>
      <c r="G52" s="381"/>
      <c r="H52" s="381"/>
      <c r="I52" s="381"/>
      <c r="J52" s="381"/>
      <c r="K52" s="383" t="str">
        <f>IFERROR(VLOOKUP($B52,backend!B:C,2,FALSE),"")</f>
        <v/>
      </c>
      <c r="L52" s="383"/>
      <c r="M52" s="383"/>
      <c r="N52" s="383" t="str">
        <f>IFERROR(VLOOKUP($B52,backend!$B:K,9,FALSE),"")</f>
        <v/>
      </c>
      <c r="O52" s="383"/>
      <c r="P52" s="383"/>
      <c r="Q52" s="383" t="str">
        <f t="shared" si="0"/>
        <v/>
      </c>
      <c r="R52" s="383"/>
      <c r="S52" s="383" t="str">
        <f>IF(AND(K52&lt;&gt;"",'KMT GP End Mill Recon Form'!$G$6="yes"),"X","")</f>
        <v/>
      </c>
      <c r="T52" s="383"/>
      <c r="U52" s="386" t="str">
        <f t="shared" si="1"/>
        <v/>
      </c>
      <c r="V52" s="386"/>
      <c r="W52" s="386"/>
      <c r="X52" s="386"/>
      <c r="Y52" s="386" t="str">
        <f>IFERROR(VLOOKUP($B52,backend!$B:$O,14,FALSE),"")</f>
        <v/>
      </c>
      <c r="Z52" s="386"/>
      <c r="AA52" s="386"/>
      <c r="AB52" s="386"/>
      <c r="AC52" s="183" t="str">
        <f t="shared" si="2"/>
        <v/>
      </c>
      <c r="AD52" s="4"/>
    </row>
    <row r="53" spans="1:30" ht="25.15" customHeight="1">
      <c r="A53" s="5"/>
      <c r="B53" s="382">
        <v>260</v>
      </c>
      <c r="C53" s="383"/>
      <c r="D53" s="381" t="str">
        <f>IFERROR(VLOOKUP(B53,backend!B:D,3,FALSE),"")</f>
        <v/>
      </c>
      <c r="E53" s="381"/>
      <c r="F53" s="381"/>
      <c r="G53" s="381"/>
      <c r="H53" s="381"/>
      <c r="I53" s="381"/>
      <c r="J53" s="381"/>
      <c r="K53" s="383" t="str">
        <f>IFERROR(VLOOKUP($B53,backend!B:C,2,FALSE),"")</f>
        <v/>
      </c>
      <c r="L53" s="383"/>
      <c r="M53" s="383"/>
      <c r="N53" s="383" t="str">
        <f>IFERROR(VLOOKUP($B53,backend!$B:K,9,FALSE),"")</f>
        <v/>
      </c>
      <c r="O53" s="383"/>
      <c r="P53" s="383"/>
      <c r="Q53" s="383" t="str">
        <f t="shared" si="0"/>
        <v/>
      </c>
      <c r="R53" s="383"/>
      <c r="S53" s="383" t="str">
        <f>IF(AND(K53&lt;&gt;"",'KMT GP End Mill Recon Form'!$G$6="yes"),"X","")</f>
        <v/>
      </c>
      <c r="T53" s="383"/>
      <c r="U53" s="386" t="str">
        <f t="shared" si="1"/>
        <v/>
      </c>
      <c r="V53" s="386"/>
      <c r="W53" s="386"/>
      <c r="X53" s="386"/>
      <c r="Y53" s="386" t="str">
        <f>IFERROR(VLOOKUP($B53,backend!$B:$O,14,FALSE),"")</f>
        <v/>
      </c>
      <c r="Z53" s="386"/>
      <c r="AA53" s="386"/>
      <c r="AB53" s="386"/>
      <c r="AC53" s="183" t="str">
        <f t="shared" si="2"/>
        <v/>
      </c>
      <c r="AD53" s="4"/>
    </row>
    <row r="54" spans="1:30" ht="25.15" customHeight="1">
      <c r="A54" s="5"/>
      <c r="B54" s="382">
        <v>270</v>
      </c>
      <c r="C54" s="383"/>
      <c r="D54" s="381" t="str">
        <f>IFERROR(VLOOKUP(B54,backend!B:D,3,FALSE),"")</f>
        <v/>
      </c>
      <c r="E54" s="381"/>
      <c r="F54" s="381"/>
      <c r="G54" s="381"/>
      <c r="H54" s="381"/>
      <c r="I54" s="381"/>
      <c r="J54" s="381"/>
      <c r="K54" s="383" t="str">
        <f>IFERROR(VLOOKUP($B54,backend!B:C,2,FALSE),"")</f>
        <v/>
      </c>
      <c r="L54" s="383"/>
      <c r="M54" s="383"/>
      <c r="N54" s="383" t="str">
        <f>IFERROR(VLOOKUP($B54,backend!$B:K,9,FALSE),"")</f>
        <v/>
      </c>
      <c r="O54" s="383"/>
      <c r="P54" s="383"/>
      <c r="Q54" s="383" t="str">
        <f t="shared" si="0"/>
        <v/>
      </c>
      <c r="R54" s="383"/>
      <c r="S54" s="383" t="str">
        <f>IF(AND(K54&lt;&gt;"",'KMT GP End Mill Recon Form'!$G$6="yes"),"X","")</f>
        <v/>
      </c>
      <c r="T54" s="383"/>
      <c r="U54" s="386" t="str">
        <f t="shared" si="1"/>
        <v/>
      </c>
      <c r="V54" s="386"/>
      <c r="W54" s="386"/>
      <c r="X54" s="386"/>
      <c r="Y54" s="386" t="str">
        <f>IFERROR(VLOOKUP($B54,backend!$B:$O,14,FALSE),"")</f>
        <v/>
      </c>
      <c r="Z54" s="386"/>
      <c r="AA54" s="386"/>
      <c r="AB54" s="386"/>
      <c r="AC54" s="183" t="str">
        <f t="shared" si="2"/>
        <v/>
      </c>
      <c r="AD54" s="4"/>
    </row>
    <row r="55" spans="1:30" ht="25.15" customHeight="1">
      <c r="A55" s="5"/>
      <c r="B55" s="382">
        <v>280</v>
      </c>
      <c r="C55" s="383"/>
      <c r="D55" s="381" t="str">
        <f>IFERROR(VLOOKUP(B55,backend!B:D,3,FALSE),"")</f>
        <v/>
      </c>
      <c r="E55" s="381"/>
      <c r="F55" s="381"/>
      <c r="G55" s="381"/>
      <c r="H55" s="381"/>
      <c r="I55" s="381"/>
      <c r="J55" s="381"/>
      <c r="K55" s="383" t="str">
        <f>IFERROR(VLOOKUP($B55,backend!B:C,2,FALSE),"")</f>
        <v/>
      </c>
      <c r="L55" s="383"/>
      <c r="M55" s="383"/>
      <c r="N55" s="383" t="str">
        <f>IFERROR(VLOOKUP($B55,backend!$B:K,9,FALSE),"")</f>
        <v/>
      </c>
      <c r="O55" s="383"/>
      <c r="P55" s="383"/>
      <c r="Q55" s="383" t="str">
        <f t="shared" si="0"/>
        <v/>
      </c>
      <c r="R55" s="383"/>
      <c r="S55" s="383" t="str">
        <f>IF(AND(K55&lt;&gt;"",'KMT GP End Mill Recon Form'!$G$6="yes"),"X","")</f>
        <v/>
      </c>
      <c r="T55" s="383"/>
      <c r="U55" s="386" t="str">
        <f t="shared" si="1"/>
        <v/>
      </c>
      <c r="V55" s="386"/>
      <c r="W55" s="386"/>
      <c r="X55" s="386"/>
      <c r="Y55" s="386" t="str">
        <f>IFERROR(VLOOKUP($B55,backend!$B:$O,14,FALSE),"")</f>
        <v/>
      </c>
      <c r="Z55" s="386"/>
      <c r="AA55" s="386"/>
      <c r="AB55" s="386"/>
      <c r="AC55" s="183" t="str">
        <f t="shared" si="2"/>
        <v/>
      </c>
      <c r="AD55" s="4"/>
    </row>
    <row r="56" spans="1:30" ht="25.15" customHeight="1">
      <c r="A56" s="5"/>
      <c r="B56" s="382">
        <v>290</v>
      </c>
      <c r="C56" s="383"/>
      <c r="D56" s="381" t="str">
        <f>IFERROR(VLOOKUP(B56,backend!B:D,3,FALSE),"")</f>
        <v/>
      </c>
      <c r="E56" s="381"/>
      <c r="F56" s="381"/>
      <c r="G56" s="381"/>
      <c r="H56" s="381"/>
      <c r="I56" s="381"/>
      <c r="J56" s="381"/>
      <c r="K56" s="383" t="str">
        <f>IFERROR(VLOOKUP($B56,backend!B:C,2,FALSE),"")</f>
        <v/>
      </c>
      <c r="L56" s="383"/>
      <c r="M56" s="383"/>
      <c r="N56" s="383" t="str">
        <f>IFERROR(VLOOKUP($B56,backend!$B:K,9,FALSE),"")</f>
        <v/>
      </c>
      <c r="O56" s="383"/>
      <c r="P56" s="383"/>
      <c r="Q56" s="383" t="str">
        <f t="shared" si="0"/>
        <v/>
      </c>
      <c r="R56" s="383"/>
      <c r="S56" s="383" t="str">
        <f>IF(AND(K56&lt;&gt;"",'KMT GP End Mill Recon Form'!$G$6="yes"),"X","")</f>
        <v/>
      </c>
      <c r="T56" s="383"/>
      <c r="U56" s="386" t="str">
        <f t="shared" si="1"/>
        <v/>
      </c>
      <c r="V56" s="386"/>
      <c r="W56" s="386"/>
      <c r="X56" s="386"/>
      <c r="Y56" s="386" t="str">
        <f>IFERROR(VLOOKUP($B56,backend!$B:$O,14,FALSE),"")</f>
        <v/>
      </c>
      <c r="Z56" s="386"/>
      <c r="AA56" s="386"/>
      <c r="AB56" s="386"/>
      <c r="AC56" s="183" t="str">
        <f t="shared" si="2"/>
        <v/>
      </c>
      <c r="AD56" s="4"/>
    </row>
    <row r="57" spans="1:30" ht="25.15" customHeight="1">
      <c r="A57" s="5"/>
      <c r="B57" s="382">
        <v>300</v>
      </c>
      <c r="C57" s="383"/>
      <c r="D57" s="381" t="str">
        <f>IFERROR(VLOOKUP(B57,backend!B:D,3,FALSE),"")</f>
        <v/>
      </c>
      <c r="E57" s="381"/>
      <c r="F57" s="381"/>
      <c r="G57" s="381"/>
      <c r="H57" s="381"/>
      <c r="I57" s="381"/>
      <c r="J57" s="381"/>
      <c r="K57" s="383" t="str">
        <f>IFERROR(VLOOKUP($B57,backend!B:C,2,FALSE),"")</f>
        <v/>
      </c>
      <c r="L57" s="383"/>
      <c r="M57" s="383"/>
      <c r="N57" s="383" t="str">
        <f>IFERROR(VLOOKUP($B57,backend!$B:K,9,FALSE),"")</f>
        <v/>
      </c>
      <c r="O57" s="383"/>
      <c r="P57" s="383"/>
      <c r="Q57" s="383" t="str">
        <f t="shared" si="0"/>
        <v/>
      </c>
      <c r="R57" s="383"/>
      <c r="S57" s="383" t="str">
        <f>IF(AND(K57&lt;&gt;"",'KMT GP End Mill Recon Form'!$G$6="yes"),"X","")</f>
        <v/>
      </c>
      <c r="T57" s="383"/>
      <c r="U57" s="386" t="str">
        <f t="shared" si="1"/>
        <v/>
      </c>
      <c r="V57" s="386"/>
      <c r="W57" s="386"/>
      <c r="X57" s="386"/>
      <c r="Y57" s="386" t="str">
        <f>IFERROR(VLOOKUP($B57,backend!$B:$O,14,FALSE),"")</f>
        <v/>
      </c>
      <c r="Z57" s="386"/>
      <c r="AA57" s="386"/>
      <c r="AB57" s="386"/>
      <c r="AC57" s="183" t="str">
        <f t="shared" si="2"/>
        <v/>
      </c>
      <c r="AD57" s="4"/>
    </row>
    <row r="58" spans="1:30" ht="25.15" customHeight="1">
      <c r="A58" s="5"/>
      <c r="B58" s="382">
        <v>310</v>
      </c>
      <c r="C58" s="383"/>
      <c r="D58" s="381" t="str">
        <f>IFERROR(VLOOKUP(B58,backend!B:D,3,FALSE),"")</f>
        <v/>
      </c>
      <c r="E58" s="381"/>
      <c r="F58" s="381"/>
      <c r="G58" s="381"/>
      <c r="H58" s="381"/>
      <c r="I58" s="381"/>
      <c r="J58" s="381"/>
      <c r="K58" s="383" t="str">
        <f>IFERROR(VLOOKUP($B58,backend!B:C,2,FALSE),"")</f>
        <v/>
      </c>
      <c r="L58" s="383"/>
      <c r="M58" s="383"/>
      <c r="N58" s="383" t="str">
        <f>IFERROR(VLOOKUP($B58,backend!$B:K,9,FALSE),"")</f>
        <v/>
      </c>
      <c r="O58" s="383"/>
      <c r="P58" s="383"/>
      <c r="Q58" s="383" t="str">
        <f t="shared" si="0"/>
        <v/>
      </c>
      <c r="R58" s="383"/>
      <c r="S58" s="383" t="str">
        <f>IF(AND(K58&lt;&gt;"",'KMT GP End Mill Recon Form'!$G$6="yes"),"X","")</f>
        <v/>
      </c>
      <c r="T58" s="383"/>
      <c r="U58" s="386" t="str">
        <f t="shared" si="1"/>
        <v/>
      </c>
      <c r="V58" s="386"/>
      <c r="W58" s="386"/>
      <c r="X58" s="386"/>
      <c r="Y58" s="386" t="str">
        <f>IFERROR(VLOOKUP($B58,backend!$B:$O,14,FALSE),"")</f>
        <v/>
      </c>
      <c r="Z58" s="386"/>
      <c r="AA58" s="386"/>
      <c r="AB58" s="386"/>
      <c r="AC58" s="183" t="str">
        <f t="shared" si="2"/>
        <v/>
      </c>
      <c r="AD58" s="4"/>
    </row>
    <row r="59" spans="1:30" ht="25.15" customHeight="1">
      <c r="A59" s="5"/>
      <c r="B59" s="382">
        <v>320</v>
      </c>
      <c r="C59" s="383"/>
      <c r="D59" s="381" t="str">
        <f>IFERROR(VLOOKUP(B59,backend!B:D,3,FALSE),"")</f>
        <v/>
      </c>
      <c r="E59" s="381"/>
      <c r="F59" s="381"/>
      <c r="G59" s="381"/>
      <c r="H59" s="381"/>
      <c r="I59" s="381"/>
      <c r="J59" s="381"/>
      <c r="K59" s="383" t="str">
        <f>IFERROR(VLOOKUP($B59,backend!B:C,2,FALSE),"")</f>
        <v/>
      </c>
      <c r="L59" s="383"/>
      <c r="M59" s="383"/>
      <c r="N59" s="383" t="str">
        <f>IFERROR(VLOOKUP($B59,backend!$B:K,9,FALSE),"")</f>
        <v/>
      </c>
      <c r="O59" s="383"/>
      <c r="P59" s="383"/>
      <c r="Q59" s="383" t="str">
        <f t="shared" si="0"/>
        <v/>
      </c>
      <c r="R59" s="383"/>
      <c r="S59" s="383" t="str">
        <f>IF(AND(K59&lt;&gt;"",'KMT GP End Mill Recon Form'!$G$6="yes"),"X","")</f>
        <v/>
      </c>
      <c r="T59" s="383"/>
      <c r="U59" s="386" t="str">
        <f t="shared" si="1"/>
        <v/>
      </c>
      <c r="V59" s="386"/>
      <c r="W59" s="386"/>
      <c r="X59" s="386"/>
      <c r="Y59" s="386" t="str">
        <f>IFERROR(VLOOKUP($B59,backend!$B:$O,14,FALSE),"")</f>
        <v/>
      </c>
      <c r="Z59" s="386"/>
      <c r="AA59" s="386"/>
      <c r="AB59" s="386"/>
      <c r="AC59" s="183" t="str">
        <f t="shared" si="2"/>
        <v/>
      </c>
      <c r="AD59" s="4"/>
    </row>
    <row r="60" spans="1:30" ht="25.15" customHeight="1">
      <c r="A60" s="5"/>
      <c r="B60" s="382">
        <v>330</v>
      </c>
      <c r="C60" s="383"/>
      <c r="D60" s="381" t="str">
        <f>IFERROR(VLOOKUP(B60,backend!B:D,3,FALSE),"")</f>
        <v/>
      </c>
      <c r="E60" s="381"/>
      <c r="F60" s="381"/>
      <c r="G60" s="381"/>
      <c r="H60" s="381"/>
      <c r="I60" s="381"/>
      <c r="J60" s="381"/>
      <c r="K60" s="383" t="str">
        <f>IFERROR(VLOOKUP($B60,backend!B:C,2,FALSE),"")</f>
        <v/>
      </c>
      <c r="L60" s="383"/>
      <c r="M60" s="383"/>
      <c r="N60" s="383" t="str">
        <f>IFERROR(VLOOKUP($B60,backend!$B:K,9,FALSE),"")</f>
        <v/>
      </c>
      <c r="O60" s="383"/>
      <c r="P60" s="383"/>
      <c r="Q60" s="383" t="str">
        <f t="shared" si="0"/>
        <v/>
      </c>
      <c r="R60" s="383"/>
      <c r="S60" s="383" t="str">
        <f>IF(AND(K60&lt;&gt;"",'KMT GP End Mill Recon Form'!$G$6="yes"),"X","")</f>
        <v/>
      </c>
      <c r="T60" s="383"/>
      <c r="U60" s="386" t="str">
        <f t="shared" si="1"/>
        <v/>
      </c>
      <c r="V60" s="386"/>
      <c r="W60" s="386"/>
      <c r="X60" s="386"/>
      <c r="Y60" s="386" t="str">
        <f>IFERROR(VLOOKUP($B60,backend!$B:$O,14,FALSE),"")</f>
        <v/>
      </c>
      <c r="Z60" s="386"/>
      <c r="AA60" s="386"/>
      <c r="AB60" s="386"/>
      <c r="AC60" s="183" t="str">
        <f t="shared" si="2"/>
        <v/>
      </c>
      <c r="AD60" s="4"/>
    </row>
    <row r="61" spans="1:30" ht="25.15" customHeight="1">
      <c r="A61" s="5"/>
      <c r="B61" s="382">
        <v>340</v>
      </c>
      <c r="C61" s="383"/>
      <c r="D61" s="381" t="str">
        <f>IFERROR(VLOOKUP(B61,backend!B:D,3,FALSE),"")</f>
        <v/>
      </c>
      <c r="E61" s="381"/>
      <c r="F61" s="381"/>
      <c r="G61" s="381"/>
      <c r="H61" s="381"/>
      <c r="I61" s="381"/>
      <c r="J61" s="381"/>
      <c r="K61" s="383" t="str">
        <f>IFERROR(VLOOKUP($B61,backend!B:C,2,FALSE),"")</f>
        <v/>
      </c>
      <c r="L61" s="383"/>
      <c r="M61" s="383"/>
      <c r="N61" s="383" t="str">
        <f>IFERROR(VLOOKUP($B61,backend!$B:K,9,FALSE),"")</f>
        <v/>
      </c>
      <c r="O61" s="383"/>
      <c r="P61" s="383"/>
      <c r="Q61" s="383" t="str">
        <f t="shared" si="0"/>
        <v/>
      </c>
      <c r="R61" s="383"/>
      <c r="S61" s="383" t="str">
        <f>IF(AND(K61&lt;&gt;"",'KMT GP End Mill Recon Form'!$G$6="yes"),"X","")</f>
        <v/>
      </c>
      <c r="T61" s="383"/>
      <c r="U61" s="386" t="str">
        <f t="shared" si="1"/>
        <v/>
      </c>
      <c r="V61" s="386"/>
      <c r="W61" s="386"/>
      <c r="X61" s="386"/>
      <c r="Y61" s="386" t="str">
        <f>IFERROR(VLOOKUP($B61,backend!$B:$O,14,FALSE),"")</f>
        <v/>
      </c>
      <c r="Z61" s="386"/>
      <c r="AA61" s="386"/>
      <c r="AB61" s="386"/>
      <c r="AC61" s="183" t="str">
        <f t="shared" si="2"/>
        <v/>
      </c>
      <c r="AD61" s="4"/>
    </row>
    <row r="62" spans="1:30" ht="25.15" customHeight="1">
      <c r="A62" s="5"/>
      <c r="B62" s="382">
        <v>350</v>
      </c>
      <c r="C62" s="383"/>
      <c r="D62" s="381" t="str">
        <f>IFERROR(VLOOKUP(B62,backend!B:D,3,FALSE),"")</f>
        <v/>
      </c>
      <c r="E62" s="381"/>
      <c r="F62" s="381"/>
      <c r="G62" s="381"/>
      <c r="H62" s="381"/>
      <c r="I62" s="381"/>
      <c r="J62" s="381"/>
      <c r="K62" s="383" t="str">
        <f>IFERROR(VLOOKUP($B62,backend!B:C,2,FALSE),"")</f>
        <v/>
      </c>
      <c r="L62" s="383"/>
      <c r="M62" s="383"/>
      <c r="N62" s="383" t="str">
        <f>IFERROR(VLOOKUP($B62,backend!$B:K,9,FALSE),"")</f>
        <v/>
      </c>
      <c r="O62" s="383"/>
      <c r="P62" s="383"/>
      <c r="Q62" s="383" t="str">
        <f t="shared" si="0"/>
        <v/>
      </c>
      <c r="R62" s="383"/>
      <c r="S62" s="383" t="str">
        <f>IF(AND(K62&lt;&gt;"",'KMT GP End Mill Recon Form'!$G$6="yes"),"X","")</f>
        <v/>
      </c>
      <c r="T62" s="383"/>
      <c r="U62" s="386" t="str">
        <f t="shared" si="1"/>
        <v/>
      </c>
      <c r="V62" s="386"/>
      <c r="W62" s="386"/>
      <c r="X62" s="386"/>
      <c r="Y62" s="386" t="str">
        <f>IFERROR(VLOOKUP($B62,backend!$B:$O,14,FALSE),"")</f>
        <v/>
      </c>
      <c r="Z62" s="386"/>
      <c r="AA62" s="386"/>
      <c r="AB62" s="386"/>
      <c r="AC62" s="183" t="str">
        <f t="shared" si="2"/>
        <v/>
      </c>
      <c r="AD62" s="4"/>
    </row>
    <row r="63" spans="1:30" ht="25.15" customHeight="1">
      <c r="A63" s="5"/>
      <c r="B63" s="382">
        <v>360</v>
      </c>
      <c r="C63" s="383"/>
      <c r="D63" s="381" t="str">
        <f>IFERROR(VLOOKUP(B63,backend!B:D,3,FALSE),"")</f>
        <v/>
      </c>
      <c r="E63" s="381"/>
      <c r="F63" s="381"/>
      <c r="G63" s="381"/>
      <c r="H63" s="381"/>
      <c r="I63" s="381"/>
      <c r="J63" s="381"/>
      <c r="K63" s="383" t="str">
        <f>IFERROR(VLOOKUP($B63,backend!B:C,2,FALSE),"")</f>
        <v/>
      </c>
      <c r="L63" s="383"/>
      <c r="M63" s="383"/>
      <c r="N63" s="383" t="str">
        <f>IFERROR(VLOOKUP($B63,backend!$B:K,9,FALSE),"")</f>
        <v/>
      </c>
      <c r="O63" s="383"/>
      <c r="P63" s="383"/>
      <c r="Q63" s="383" t="str">
        <f t="shared" si="0"/>
        <v/>
      </c>
      <c r="R63" s="383"/>
      <c r="S63" s="383" t="str">
        <f>IF(AND(K63&lt;&gt;"",'KMT GP End Mill Recon Form'!$G$6="yes"),"X","")</f>
        <v/>
      </c>
      <c r="T63" s="383"/>
      <c r="U63" s="386" t="str">
        <f t="shared" si="1"/>
        <v/>
      </c>
      <c r="V63" s="386"/>
      <c r="W63" s="386"/>
      <c r="X63" s="386"/>
      <c r="Y63" s="386" t="str">
        <f>IFERROR(VLOOKUP($B63,backend!$B:$O,14,FALSE),"")</f>
        <v/>
      </c>
      <c r="Z63" s="386"/>
      <c r="AA63" s="386"/>
      <c r="AB63" s="386"/>
      <c r="AC63" s="183" t="str">
        <f t="shared" si="2"/>
        <v/>
      </c>
      <c r="AD63" s="4"/>
    </row>
    <row r="64" spans="1:30" ht="25.15" customHeight="1">
      <c r="A64" s="5"/>
      <c r="B64" s="382">
        <v>370</v>
      </c>
      <c r="C64" s="383"/>
      <c r="D64" s="381" t="str">
        <f>IFERROR(VLOOKUP(B64,backend!B:D,3,FALSE),"")</f>
        <v/>
      </c>
      <c r="E64" s="381"/>
      <c r="F64" s="381"/>
      <c r="G64" s="381"/>
      <c r="H64" s="381"/>
      <c r="I64" s="381"/>
      <c r="J64" s="381"/>
      <c r="K64" s="383" t="str">
        <f>IFERROR(VLOOKUP($B64,backend!B:C,2,FALSE),"")</f>
        <v/>
      </c>
      <c r="L64" s="383"/>
      <c r="M64" s="383"/>
      <c r="N64" s="383" t="str">
        <f>IFERROR(VLOOKUP($B64,backend!$B:K,9,FALSE),"")</f>
        <v/>
      </c>
      <c r="O64" s="383"/>
      <c r="P64" s="383"/>
      <c r="Q64" s="383" t="str">
        <f t="shared" si="0"/>
        <v/>
      </c>
      <c r="R64" s="383"/>
      <c r="S64" s="383" t="str">
        <f>IF(AND(K64&lt;&gt;"",'KMT GP End Mill Recon Form'!$G$6="yes"),"X","")</f>
        <v/>
      </c>
      <c r="T64" s="383"/>
      <c r="U64" s="386" t="str">
        <f t="shared" si="1"/>
        <v/>
      </c>
      <c r="V64" s="386"/>
      <c r="W64" s="386"/>
      <c r="X64" s="386"/>
      <c r="Y64" s="386" t="str">
        <f>IFERROR(VLOOKUP($B64,backend!$B:$O,14,FALSE),"")</f>
        <v/>
      </c>
      <c r="Z64" s="386"/>
      <c r="AA64" s="386"/>
      <c r="AB64" s="386"/>
      <c r="AC64" s="183" t="str">
        <f t="shared" si="2"/>
        <v/>
      </c>
      <c r="AD64" s="4"/>
    </row>
    <row r="65" spans="1:30" ht="25.15" customHeight="1">
      <c r="A65" s="5"/>
      <c r="B65" s="382">
        <v>380</v>
      </c>
      <c r="C65" s="383"/>
      <c r="D65" s="381" t="str">
        <f>IFERROR(VLOOKUP(B65,backend!B:D,3,FALSE),"")</f>
        <v/>
      </c>
      <c r="E65" s="381"/>
      <c r="F65" s="381"/>
      <c r="G65" s="381"/>
      <c r="H65" s="381"/>
      <c r="I65" s="381"/>
      <c r="J65" s="381"/>
      <c r="K65" s="383" t="str">
        <f>IFERROR(VLOOKUP($B65,backend!B:C,2,FALSE),"")</f>
        <v/>
      </c>
      <c r="L65" s="383"/>
      <c r="M65" s="383"/>
      <c r="N65" s="383" t="str">
        <f>IFERROR(VLOOKUP($B65,backend!$B:K,9,FALSE),"")</f>
        <v/>
      </c>
      <c r="O65" s="383"/>
      <c r="P65" s="383"/>
      <c r="Q65" s="383" t="str">
        <f t="shared" si="0"/>
        <v/>
      </c>
      <c r="R65" s="383"/>
      <c r="S65" s="383" t="str">
        <f>IF(AND(K65&lt;&gt;"",'KMT GP End Mill Recon Form'!$G$6="yes"),"X","")</f>
        <v/>
      </c>
      <c r="T65" s="383"/>
      <c r="U65" s="386" t="str">
        <f t="shared" si="1"/>
        <v/>
      </c>
      <c r="V65" s="386"/>
      <c r="W65" s="386"/>
      <c r="X65" s="386"/>
      <c r="Y65" s="386" t="str">
        <f>IFERROR(VLOOKUP($B65,backend!$B:$O,14,FALSE),"")</f>
        <v/>
      </c>
      <c r="Z65" s="386"/>
      <c r="AA65" s="386"/>
      <c r="AB65" s="386"/>
      <c r="AC65" s="183" t="str">
        <f t="shared" si="2"/>
        <v/>
      </c>
      <c r="AD65" s="4"/>
    </row>
    <row r="66" spans="1:30" ht="25.15" customHeight="1">
      <c r="A66" s="5"/>
      <c r="B66" s="382">
        <v>390</v>
      </c>
      <c r="C66" s="383"/>
      <c r="D66" s="381" t="str">
        <f>IFERROR(VLOOKUP(B66,backend!B:D,3,FALSE),"")</f>
        <v/>
      </c>
      <c r="E66" s="381"/>
      <c r="F66" s="381"/>
      <c r="G66" s="381"/>
      <c r="H66" s="381"/>
      <c r="I66" s="381"/>
      <c r="J66" s="381"/>
      <c r="K66" s="383" t="str">
        <f>IFERROR(VLOOKUP($B66,backend!B:C,2,FALSE),"")</f>
        <v/>
      </c>
      <c r="L66" s="383"/>
      <c r="M66" s="383"/>
      <c r="N66" s="383" t="str">
        <f>IFERROR(VLOOKUP($B66,backend!$B:K,9,FALSE),"")</f>
        <v/>
      </c>
      <c r="O66" s="383"/>
      <c r="P66" s="383"/>
      <c r="Q66" s="383" t="str">
        <f t="shared" si="0"/>
        <v/>
      </c>
      <c r="R66" s="383"/>
      <c r="S66" s="383" t="str">
        <f>IF(AND(K66&lt;&gt;"",'KMT GP End Mill Recon Form'!$G$6="yes"),"X","")</f>
        <v/>
      </c>
      <c r="T66" s="383"/>
      <c r="U66" s="386" t="str">
        <f t="shared" si="1"/>
        <v/>
      </c>
      <c r="V66" s="386"/>
      <c r="W66" s="386"/>
      <c r="X66" s="386"/>
      <c r="Y66" s="386" t="str">
        <f>IFERROR(VLOOKUP($B66,backend!$B:$O,14,FALSE),"")</f>
        <v/>
      </c>
      <c r="Z66" s="386"/>
      <c r="AA66" s="386"/>
      <c r="AB66" s="386"/>
      <c r="AC66" s="183" t="str">
        <f t="shared" si="2"/>
        <v/>
      </c>
      <c r="AD66" s="4"/>
    </row>
    <row r="67" spans="1:30" ht="25.15" customHeight="1" thickBot="1">
      <c r="A67" s="5"/>
      <c r="B67" s="384">
        <v>400</v>
      </c>
      <c r="C67" s="385"/>
      <c r="D67" s="401" t="str">
        <f>IFERROR(VLOOKUP(B67,backend!B:D,3,FALSE),"")</f>
        <v/>
      </c>
      <c r="E67" s="401"/>
      <c r="F67" s="401"/>
      <c r="G67" s="401"/>
      <c r="H67" s="401"/>
      <c r="I67" s="401"/>
      <c r="J67" s="401"/>
      <c r="K67" s="385" t="str">
        <f>IFERROR(VLOOKUP($B67,backend!B:C,2,FALSE),"")</f>
        <v/>
      </c>
      <c r="L67" s="385"/>
      <c r="M67" s="385"/>
      <c r="N67" s="385" t="str">
        <f>IFERROR(VLOOKUP($B67,backend!$B:K,9,FALSE),"")</f>
        <v/>
      </c>
      <c r="O67" s="385"/>
      <c r="P67" s="385"/>
      <c r="Q67" s="385" t="str">
        <f t="shared" si="0"/>
        <v/>
      </c>
      <c r="R67" s="385"/>
      <c r="S67" s="385" t="str">
        <f>IF(AND(K67&lt;&gt;"",'KMT GP End Mill Recon Form'!$G$6="yes"),"X","")</f>
        <v/>
      </c>
      <c r="T67" s="385"/>
      <c r="U67" s="402" t="str">
        <f t="shared" si="1"/>
        <v/>
      </c>
      <c r="V67" s="402"/>
      <c r="W67" s="402"/>
      <c r="X67" s="402"/>
      <c r="Y67" s="402" t="str">
        <f>IFERROR(VLOOKUP($B67,backend!$B:$O,14,FALSE),"")</f>
        <v/>
      </c>
      <c r="Z67" s="402"/>
      <c r="AA67" s="402"/>
      <c r="AB67" s="402"/>
      <c r="AC67" s="184"/>
      <c r="AD67" s="4"/>
    </row>
    <row r="68" spans="1:30" ht="6" customHeight="1" thickBot="1">
      <c r="A68" s="5"/>
      <c r="B68" s="5"/>
      <c r="AC68" s="7"/>
      <c r="AD68" s="4"/>
    </row>
    <row r="69" spans="1:30" ht="19.899999999999999" customHeight="1" thickBot="1">
      <c r="A69" s="5"/>
      <c r="B69" s="5"/>
      <c r="Y69" s="398">
        <f>SUM(Y28:AB67)</f>
        <v>0</v>
      </c>
      <c r="Z69" s="399"/>
      <c r="AA69" s="399"/>
      <c r="AB69" s="400"/>
      <c r="AC69" s="185"/>
      <c r="AD69" s="4"/>
    </row>
    <row r="70" spans="1:30" ht="4.9000000000000004" customHeight="1" thickBot="1">
      <c r="A70" s="9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6"/>
    </row>
    <row r="71" spans="1:30">
      <c r="B71" s="13" t="str">
        <f>'KMT GP End Mill Recon Form'!A50</f>
        <v>Precio efectivo: June 1, 2025
Revisión: KMT_EMRECON_GP_0625</v>
      </c>
    </row>
    <row r="72" spans="1:30" ht="6.6" customHeight="1"/>
    <row r="73" spans="1:30" ht="11.45" hidden="1" customHeight="1"/>
    <row r="74" spans="1:30" ht="8.4499999999999993" hidden="1" customHeight="1"/>
    <row r="75" spans="1:30" ht="7.9" hidden="1" customHeight="1"/>
    <row r="76" spans="1:30"/>
    <row r="77" spans="1:30"/>
    <row r="78" spans="1:30"/>
    <row r="79" spans="1:30"/>
    <row r="80" spans="1:3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</sheetData>
  <sheetProtection algorithmName="SHA-512" hashValue="wppX/GAMxw63XI0CV+OktCL8tq0sJOHLqfho0ZhvfI46Wc4dazgmyABFiwf5vgJNKnH6ZgRFzDrR+B1KOAzjNQ==" saltValue="W5RWWRLvGGeLz6LBA5IrFg==" spinCount="100000" sheet="1" objects="1" scenarios="1"/>
  <autoFilter ref="AC27:AC67" xr:uid="{FD1DF37D-C269-4B7B-9A17-51D8AF88D444}"/>
  <mergeCells count="358">
    <mergeCell ref="AC25:AC26"/>
    <mergeCell ref="B27:T27"/>
    <mergeCell ref="AC19:AD24"/>
    <mergeCell ref="Y69:AB69"/>
    <mergeCell ref="Y66:AB66"/>
    <mergeCell ref="D67:J67"/>
    <mergeCell ref="K67:M67"/>
    <mergeCell ref="N67:P67"/>
    <mergeCell ref="Q67:R67"/>
    <mergeCell ref="S67:T67"/>
    <mergeCell ref="U67:X67"/>
    <mergeCell ref="Y67:AB67"/>
    <mergeCell ref="D66:J66"/>
    <mergeCell ref="K66:M66"/>
    <mergeCell ref="N66:P66"/>
    <mergeCell ref="Q66:R66"/>
    <mergeCell ref="S66:T66"/>
    <mergeCell ref="U66:X66"/>
    <mergeCell ref="Y64:AB64"/>
    <mergeCell ref="D65:J65"/>
    <mergeCell ref="K65:M65"/>
    <mergeCell ref="N65:P65"/>
    <mergeCell ref="Q65:R65"/>
    <mergeCell ref="S65:T65"/>
    <mergeCell ref="U65:X65"/>
    <mergeCell ref="Y65:AB65"/>
    <mergeCell ref="D64:J64"/>
    <mergeCell ref="K64:M64"/>
    <mergeCell ref="N64:P64"/>
    <mergeCell ref="Q64:R64"/>
    <mergeCell ref="S64:T64"/>
    <mergeCell ref="U64:X64"/>
    <mergeCell ref="Y62:AB62"/>
    <mergeCell ref="D63:J63"/>
    <mergeCell ref="K63:M63"/>
    <mergeCell ref="N63:P63"/>
    <mergeCell ref="Q63:R63"/>
    <mergeCell ref="S63:T63"/>
    <mergeCell ref="U63:X63"/>
    <mergeCell ref="Y63:AB63"/>
    <mergeCell ref="D62:J62"/>
    <mergeCell ref="K62:M62"/>
    <mergeCell ref="N62:P62"/>
    <mergeCell ref="Q62:R62"/>
    <mergeCell ref="S62:T62"/>
    <mergeCell ref="U62:X62"/>
    <mergeCell ref="Y60:AB60"/>
    <mergeCell ref="D61:J61"/>
    <mergeCell ref="K61:M61"/>
    <mergeCell ref="N61:P61"/>
    <mergeCell ref="Q61:R61"/>
    <mergeCell ref="S61:T61"/>
    <mergeCell ref="U61:X61"/>
    <mergeCell ref="Y61:AB61"/>
    <mergeCell ref="D60:J60"/>
    <mergeCell ref="K60:M60"/>
    <mergeCell ref="N60:P60"/>
    <mergeCell ref="Q60:R60"/>
    <mergeCell ref="S60:T60"/>
    <mergeCell ref="U60:X60"/>
    <mergeCell ref="Y58:AB58"/>
    <mergeCell ref="D59:J59"/>
    <mergeCell ref="K59:M59"/>
    <mergeCell ref="N59:P59"/>
    <mergeCell ref="Q59:R59"/>
    <mergeCell ref="S59:T59"/>
    <mergeCell ref="U59:X59"/>
    <mergeCell ref="Y59:AB59"/>
    <mergeCell ref="D58:J58"/>
    <mergeCell ref="K58:M58"/>
    <mergeCell ref="N58:P58"/>
    <mergeCell ref="Q58:R58"/>
    <mergeCell ref="S58:T58"/>
    <mergeCell ref="U58:X58"/>
    <mergeCell ref="Y56:AB56"/>
    <mergeCell ref="D57:J57"/>
    <mergeCell ref="K57:M57"/>
    <mergeCell ref="N57:P57"/>
    <mergeCell ref="Q57:R57"/>
    <mergeCell ref="S57:T57"/>
    <mergeCell ref="U57:X57"/>
    <mergeCell ref="Y57:AB57"/>
    <mergeCell ref="D56:J56"/>
    <mergeCell ref="K56:M56"/>
    <mergeCell ref="N56:P56"/>
    <mergeCell ref="Q56:R56"/>
    <mergeCell ref="S56:T56"/>
    <mergeCell ref="U56:X56"/>
    <mergeCell ref="Y54:AB54"/>
    <mergeCell ref="D55:J55"/>
    <mergeCell ref="K55:M55"/>
    <mergeCell ref="N55:P55"/>
    <mergeCell ref="Q55:R55"/>
    <mergeCell ref="S55:T55"/>
    <mergeCell ref="U55:X55"/>
    <mergeCell ref="Y55:AB55"/>
    <mergeCell ref="D54:J54"/>
    <mergeCell ref="K54:M54"/>
    <mergeCell ref="N54:P54"/>
    <mergeCell ref="Q54:R54"/>
    <mergeCell ref="S54:T54"/>
    <mergeCell ref="U54:X54"/>
    <mergeCell ref="Y52:AB52"/>
    <mergeCell ref="D53:J53"/>
    <mergeCell ref="K53:M53"/>
    <mergeCell ref="N53:P53"/>
    <mergeCell ref="Q53:R53"/>
    <mergeCell ref="S53:T53"/>
    <mergeCell ref="U53:X53"/>
    <mergeCell ref="Y53:AB53"/>
    <mergeCell ref="D52:J52"/>
    <mergeCell ref="K52:M52"/>
    <mergeCell ref="N52:P52"/>
    <mergeCell ref="Q52:R52"/>
    <mergeCell ref="S52:T52"/>
    <mergeCell ref="U52:X52"/>
    <mergeCell ref="Y50:AB50"/>
    <mergeCell ref="D51:J51"/>
    <mergeCell ref="K51:M51"/>
    <mergeCell ref="N51:P51"/>
    <mergeCell ref="Q51:R51"/>
    <mergeCell ref="S51:T51"/>
    <mergeCell ref="U51:X51"/>
    <mergeCell ref="Y51:AB51"/>
    <mergeCell ref="D50:J50"/>
    <mergeCell ref="K50:M50"/>
    <mergeCell ref="N50:P50"/>
    <mergeCell ref="Q50:R50"/>
    <mergeCell ref="S50:T50"/>
    <mergeCell ref="U50:X50"/>
    <mergeCell ref="Y48:AB48"/>
    <mergeCell ref="D49:J49"/>
    <mergeCell ref="K49:M49"/>
    <mergeCell ref="N49:P49"/>
    <mergeCell ref="Q49:R49"/>
    <mergeCell ref="S49:T49"/>
    <mergeCell ref="U49:X49"/>
    <mergeCell ref="Y49:AB49"/>
    <mergeCell ref="D48:J48"/>
    <mergeCell ref="K48:M48"/>
    <mergeCell ref="N48:P48"/>
    <mergeCell ref="Q48:R48"/>
    <mergeCell ref="S48:T48"/>
    <mergeCell ref="U48:X48"/>
    <mergeCell ref="Y46:AB46"/>
    <mergeCell ref="D47:J47"/>
    <mergeCell ref="K47:M47"/>
    <mergeCell ref="N47:P47"/>
    <mergeCell ref="Q47:R47"/>
    <mergeCell ref="S47:T47"/>
    <mergeCell ref="U47:X47"/>
    <mergeCell ref="Y47:AB47"/>
    <mergeCell ref="D46:J46"/>
    <mergeCell ref="K46:M46"/>
    <mergeCell ref="N46:P46"/>
    <mergeCell ref="Q46:R46"/>
    <mergeCell ref="S46:T46"/>
    <mergeCell ref="U46:X46"/>
    <mergeCell ref="Y44:AB44"/>
    <mergeCell ref="D45:J45"/>
    <mergeCell ref="K45:M45"/>
    <mergeCell ref="N45:P45"/>
    <mergeCell ref="Q45:R45"/>
    <mergeCell ref="S45:T45"/>
    <mergeCell ref="U45:X45"/>
    <mergeCell ref="Y45:AB45"/>
    <mergeCell ref="D44:J44"/>
    <mergeCell ref="K44:M44"/>
    <mergeCell ref="N44:P44"/>
    <mergeCell ref="Q44:R44"/>
    <mergeCell ref="S44:T44"/>
    <mergeCell ref="U44:X44"/>
    <mergeCell ref="Y42:AB42"/>
    <mergeCell ref="D43:J43"/>
    <mergeCell ref="K43:M43"/>
    <mergeCell ref="N43:P43"/>
    <mergeCell ref="Q43:R43"/>
    <mergeCell ref="S43:T43"/>
    <mergeCell ref="U43:X43"/>
    <mergeCell ref="Y43:AB43"/>
    <mergeCell ref="D42:J42"/>
    <mergeCell ref="K42:M42"/>
    <mergeCell ref="N42:P42"/>
    <mergeCell ref="Q42:R42"/>
    <mergeCell ref="S42:T42"/>
    <mergeCell ref="U42:X42"/>
    <mergeCell ref="Y40:AB40"/>
    <mergeCell ref="D41:J41"/>
    <mergeCell ref="K41:M41"/>
    <mergeCell ref="N41:P41"/>
    <mergeCell ref="Q41:R41"/>
    <mergeCell ref="S41:T41"/>
    <mergeCell ref="U41:X41"/>
    <mergeCell ref="Y41:AB41"/>
    <mergeCell ref="D40:J40"/>
    <mergeCell ref="K40:M40"/>
    <mergeCell ref="N40:P40"/>
    <mergeCell ref="Q40:R40"/>
    <mergeCell ref="S40:T40"/>
    <mergeCell ref="U40:X40"/>
    <mergeCell ref="Y38:AB38"/>
    <mergeCell ref="D39:J39"/>
    <mergeCell ref="K39:M39"/>
    <mergeCell ref="N39:P39"/>
    <mergeCell ref="Q39:R39"/>
    <mergeCell ref="S39:T39"/>
    <mergeCell ref="U39:X39"/>
    <mergeCell ref="Y39:AB39"/>
    <mergeCell ref="D38:J38"/>
    <mergeCell ref="K38:M38"/>
    <mergeCell ref="N38:P38"/>
    <mergeCell ref="Q38:R38"/>
    <mergeCell ref="S38:T38"/>
    <mergeCell ref="U38:X38"/>
    <mergeCell ref="Y36:AB36"/>
    <mergeCell ref="D37:J37"/>
    <mergeCell ref="K37:M37"/>
    <mergeCell ref="N37:P37"/>
    <mergeCell ref="Q37:R37"/>
    <mergeCell ref="S37:T37"/>
    <mergeCell ref="U37:X37"/>
    <mergeCell ref="Y37:AB37"/>
    <mergeCell ref="D36:J36"/>
    <mergeCell ref="K36:M36"/>
    <mergeCell ref="N36:P36"/>
    <mergeCell ref="Q36:R36"/>
    <mergeCell ref="S36:T36"/>
    <mergeCell ref="U36:X36"/>
    <mergeCell ref="D35:J35"/>
    <mergeCell ref="K35:M35"/>
    <mergeCell ref="N35:P35"/>
    <mergeCell ref="Q35:R35"/>
    <mergeCell ref="S35:T35"/>
    <mergeCell ref="U35:X35"/>
    <mergeCell ref="Y35:AB35"/>
    <mergeCell ref="D34:J34"/>
    <mergeCell ref="K34:M34"/>
    <mergeCell ref="N34:P34"/>
    <mergeCell ref="Q34:R34"/>
    <mergeCell ref="U34:X34"/>
    <mergeCell ref="S34:T34"/>
    <mergeCell ref="U33:X33"/>
    <mergeCell ref="Y33:AB33"/>
    <mergeCell ref="K32:M32"/>
    <mergeCell ref="N32:P32"/>
    <mergeCell ref="Q32:R32"/>
    <mergeCell ref="S32:T32"/>
    <mergeCell ref="U32:X32"/>
    <mergeCell ref="Y32:AB32"/>
    <mergeCell ref="Y34:AB34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53:C53"/>
    <mergeCell ref="B54:C54"/>
    <mergeCell ref="B55:C55"/>
    <mergeCell ref="B56:C56"/>
    <mergeCell ref="B57:C57"/>
    <mergeCell ref="Y29:AB29"/>
    <mergeCell ref="B35:C35"/>
    <mergeCell ref="B36:C36"/>
    <mergeCell ref="K31:M31"/>
    <mergeCell ref="N31:P31"/>
    <mergeCell ref="Q31:R31"/>
    <mergeCell ref="S31:T31"/>
    <mergeCell ref="U31:X31"/>
    <mergeCell ref="Y31:AB31"/>
    <mergeCell ref="K30:M30"/>
    <mergeCell ref="N30:P30"/>
    <mergeCell ref="Q30:R30"/>
    <mergeCell ref="S30:T30"/>
    <mergeCell ref="U30:X30"/>
    <mergeCell ref="Y30:AB30"/>
    <mergeCell ref="K33:M33"/>
    <mergeCell ref="K29:M29"/>
    <mergeCell ref="N29:P29"/>
    <mergeCell ref="Q29:R29"/>
    <mergeCell ref="S29:T29"/>
    <mergeCell ref="U29:X29"/>
    <mergeCell ref="N33:P33"/>
    <mergeCell ref="Q33:R33"/>
    <mergeCell ref="S33:T33"/>
    <mergeCell ref="D29:J29"/>
    <mergeCell ref="D30:J30"/>
    <mergeCell ref="D31:J31"/>
    <mergeCell ref="D32:J32"/>
    <mergeCell ref="D33:J33"/>
    <mergeCell ref="B65:C65"/>
    <mergeCell ref="B66:C66"/>
    <mergeCell ref="B67:C67"/>
    <mergeCell ref="B59:C59"/>
    <mergeCell ref="B60:C60"/>
    <mergeCell ref="B61:C61"/>
    <mergeCell ref="B62:C62"/>
    <mergeCell ref="B63:C63"/>
    <mergeCell ref="B64:C64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37:C37"/>
    <mergeCell ref="AA2:AB2"/>
    <mergeCell ref="AA3:AB3"/>
    <mergeCell ref="B18:P18"/>
    <mergeCell ref="Q14:AB14"/>
    <mergeCell ref="Q15:AB15"/>
    <mergeCell ref="Q16:AB16"/>
    <mergeCell ref="Q17:AB17"/>
    <mergeCell ref="Q18:AB18"/>
    <mergeCell ref="U25:X26"/>
    <mergeCell ref="Y25:AB26"/>
    <mergeCell ref="B10:F10"/>
    <mergeCell ref="G10:K10"/>
    <mergeCell ref="B20:F20"/>
    <mergeCell ref="L10:P10"/>
    <mergeCell ref="V10:Y10"/>
    <mergeCell ref="Z10:AB10"/>
    <mergeCell ref="L12:S12"/>
    <mergeCell ref="T12:AB12"/>
    <mergeCell ref="G19:K20"/>
    <mergeCell ref="B25:C26"/>
    <mergeCell ref="Y27:AB27"/>
    <mergeCell ref="W6:AA6"/>
    <mergeCell ref="Q8:AB8"/>
    <mergeCell ref="K25:M26"/>
    <mergeCell ref="N25:P26"/>
    <mergeCell ref="Q25:R26"/>
    <mergeCell ref="S25:T26"/>
    <mergeCell ref="B28:C28"/>
    <mergeCell ref="D28:J28"/>
    <mergeCell ref="K28:M28"/>
    <mergeCell ref="Q28:R28"/>
    <mergeCell ref="S28:T28"/>
    <mergeCell ref="U28:X28"/>
    <mergeCell ref="Y28:AB28"/>
    <mergeCell ref="D25:J26"/>
    <mergeCell ref="U27:X27"/>
    <mergeCell ref="N28:P28"/>
    <mergeCell ref="B14:P14"/>
    <mergeCell ref="B15:P15"/>
    <mergeCell ref="B16:P16"/>
    <mergeCell ref="B17:P17"/>
    <mergeCell ref="B24:S24"/>
  </mergeCells>
  <conditionalFormatting sqref="B14:B17">
    <cfRule type="cellIs" dxfId="2" priority="3" operator="equal">
      <formula>0</formula>
    </cfRule>
  </conditionalFormatting>
  <conditionalFormatting sqref="B10:F10">
    <cfRule type="cellIs" dxfId="1" priority="2" operator="equal">
      <formula>0</formula>
    </cfRule>
  </conditionalFormatting>
  <conditionalFormatting sqref="T12:AB12">
    <cfRule type="cellIs" dxfId="0" priority="1" operator="equal">
      <formula>0</formula>
    </cfRule>
  </conditionalFormatting>
  <printOptions horizontalCentered="1"/>
  <pageMargins left="0.25" right="0.25" top="0.35" bottom="0.3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FA633A15D3247AC15A561ECE8116A" ma:contentTypeVersion="19" ma:contentTypeDescription="Create a new document." ma:contentTypeScope="" ma:versionID="542d719ec1da2df767ead703fd204445">
  <xsd:schema xmlns:xsd="http://www.w3.org/2001/XMLSchema" xmlns:xs="http://www.w3.org/2001/XMLSchema" xmlns:p="http://schemas.microsoft.com/office/2006/metadata/properties" xmlns:ns2="549f110c-dd88-4ba9-9d2c-1d81293cf548" xmlns:ns3="1952f5a2-1c17-4c71-a8c0-b2d3b2068179" targetNamespace="http://schemas.microsoft.com/office/2006/metadata/properties" ma:root="true" ma:fieldsID="419f1c20722871782ee6888e269169f6" ns2:_="" ns3:_="">
    <xsd:import namespace="549f110c-dd88-4ba9-9d2c-1d81293cf548"/>
    <xsd:import namespace="1952f5a2-1c17-4c71-a8c0-b2d3b20681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f110c-dd88-4ba9-9d2c-1d81293cf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12d01ca-0a9a-4dd7-ad3c-91c4223445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2f5a2-1c17-4c71-a8c0-b2d3b2068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8e2337-63ba-42aa-95fb-71dc6e708574}" ma:internalName="TaxCatchAll" ma:showField="CatchAllData" ma:web="1952f5a2-1c17-4c71-a8c0-b2d3b20681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f110c-dd88-4ba9-9d2c-1d81293cf548">
      <Terms xmlns="http://schemas.microsoft.com/office/infopath/2007/PartnerControls"/>
    </lcf76f155ced4ddcb4097134ff3c332f>
    <TaxCatchAll xmlns="1952f5a2-1c17-4c71-a8c0-b2d3b20681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8FF9A5-C66B-41CA-9B96-FDBE3A6DD364}"/>
</file>

<file path=customXml/itemProps2.xml><?xml version="1.0" encoding="utf-8"?>
<ds:datastoreItem xmlns:ds="http://schemas.openxmlformats.org/officeDocument/2006/customXml" ds:itemID="{1AB7828B-0CDD-4223-988C-2AD403F93570}"/>
</file>

<file path=customXml/itemProps3.xml><?xml version="1.0" encoding="utf-8"?>
<ds:datastoreItem xmlns:ds="http://schemas.openxmlformats.org/officeDocument/2006/customXml" ds:itemID="{9D103A24-B3CA-4E84-8B10-7D5B51AE6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Kennametal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Yargeau</dc:creator>
  <cp:keywords/>
  <dc:description/>
  <cp:lastModifiedBy>Kylan Bartok</cp:lastModifiedBy>
  <cp:revision/>
  <dcterms:created xsi:type="dcterms:W3CDTF">2014-11-18T11:56:39Z</dcterms:created>
  <dcterms:modified xsi:type="dcterms:W3CDTF">2025-06-27T18:22:54Z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0x010100609FA633A15D3247AC15A561ECE8116A</vt:lpwstr>
  </property>
  <property fmtid="{D5CDD505-2E9C-101B-9397-08002B2CF9AE}" pid="3" name="MSIP_Label_2f065793-cb5f-4919-86bd-a613a0bd79ee_Enabled">
    <vt:lpwstr>true</vt:lpwstr>
  </property>
  <property fmtid="{D5CDD505-2E9C-101B-9397-08002B2CF9AE}" pid="4" name="MSIP_Label_2f065793-cb5f-4919-86bd-a613a0bd79ee_SetDate">
    <vt:lpwstr>2021-03-25T12:16:53Z</vt:lpwstr>
  </property>
  <property fmtid="{D5CDD505-2E9C-101B-9397-08002B2CF9AE}" pid="5" name="MSIP_Label_2f065793-cb5f-4919-86bd-a613a0bd79ee_Method">
    <vt:lpwstr>Standard</vt:lpwstr>
  </property>
  <property fmtid="{D5CDD505-2E9C-101B-9397-08002B2CF9AE}" pid="6" name="MSIP_Label_2f065793-cb5f-4919-86bd-a613a0bd79ee_Name">
    <vt:lpwstr>2f065793-cb5f-4919-86bd-a613a0bd79ee</vt:lpwstr>
  </property>
  <property fmtid="{D5CDD505-2E9C-101B-9397-08002B2CF9AE}" pid="7" name="MSIP_Label_2f065793-cb5f-4919-86bd-a613a0bd79ee_SiteId">
    <vt:lpwstr>e7ee4711-c0b1-4311-b500-b80d89e5b298</vt:lpwstr>
  </property>
  <property fmtid="{D5CDD505-2E9C-101B-9397-08002B2CF9AE}" pid="8" name="MSIP_Label_2f065793-cb5f-4919-86bd-a613a0bd79ee_ActionId">
    <vt:lpwstr>0cbcac67-0280-406b-9851-a2d98467dafc</vt:lpwstr>
  </property>
  <property fmtid="{D5CDD505-2E9C-101B-9397-08002B2CF9AE}" pid="9" name="MSIP_Label_2f065793-cb5f-4919-86bd-a613a0bd79ee_ContentBits">
    <vt:lpwstr>0</vt:lpwstr>
  </property>
  <property fmtid="{D5CDD505-2E9C-101B-9397-08002B2CF9AE}" pid="10" name="MediaServiceImageTags">
    <vt:lpwstr/>
  </property>
</Properties>
</file>